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wu2.sharepoint.com/sites/BFPWorkingFiles/Old P Drive Files/Budget/Strategic Planning/Strategic Budgeting/2023 Materials/"/>
    </mc:Choice>
  </mc:AlternateContent>
  <xr:revisionPtr revIDLastSave="0" documentId="8_{AB86125F-5BA4-46C7-BFCA-D0647A16F0C5}" xr6:coauthVersionLast="47" xr6:coauthVersionMax="47" xr10:uidLastSave="{00000000-0000-0000-0000-000000000000}"/>
  <bookViews>
    <workbookView visibility="hidden" xWindow="-120" yWindow="-120" windowWidth="38640" windowHeight="21240" xr2:uid="{1AD1C469-93EA-4FDD-80FD-05C56A1E8237}"/>
    <workbookView xWindow="9240" yWindow="2175" windowWidth="27495" windowHeight="21000" xr2:uid="{47A0D3BC-B8F0-4216-B140-63C88AA2D3C9}"/>
  </bookViews>
  <sheets>
    <sheet name="Salaries &amp; Benefits " sheetId="1" r:id="rId1"/>
    <sheet name="All Costs Detail" sheetId="2" r:id="rId2"/>
    <sheet name="All Costs Summary" sheetId="6" r:id="rId3"/>
    <sheet name="Additional Analysis" sheetId="5" r:id="rId4"/>
    <sheet name="Benefit Rates" sheetId="4" state="hidden" r:id="rId5"/>
    <sheet name="Reference" sheetId="3" state="hidden" r:id="rId6"/>
  </sheets>
  <definedNames>
    <definedName name="_xlnm.Print_Area" localSheetId="1">'All Costs Detail'!$A$4:$M$34</definedName>
    <definedName name="_xlnm.Print_Titles" localSheetId="0">'Salaries &amp; Benefits '!$13:$14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Q25" i="1"/>
  <c r="Q24" i="1"/>
  <c r="Q23" i="1"/>
  <c r="Q22" i="1"/>
  <c r="Q21" i="1"/>
  <c r="Q20" i="1"/>
  <c r="Q19" i="1"/>
  <c r="Q18" i="1"/>
  <c r="Q17" i="1"/>
  <c r="H17" i="1"/>
  <c r="H18" i="1"/>
  <c r="H20" i="1"/>
  <c r="H21" i="1"/>
  <c r="H22" i="1"/>
  <c r="H23" i="1"/>
  <c r="H24" i="1"/>
  <c r="H25" i="1"/>
  <c r="H16" i="1"/>
  <c r="G16" i="1"/>
  <c r="E6" i="4"/>
  <c r="D6" i="4"/>
  <c r="C6" i="4"/>
  <c r="B6" i="4"/>
  <c r="P25" i="1"/>
  <c r="P24" i="1"/>
  <c r="P23" i="1"/>
  <c r="P22" i="1"/>
  <c r="P21" i="1"/>
  <c r="P20" i="1"/>
  <c r="P19" i="1"/>
  <c r="P18" i="1"/>
  <c r="P17" i="1"/>
  <c r="P16" i="1"/>
  <c r="Q16" i="1" s="1"/>
  <c r="G17" i="1"/>
  <c r="G18" i="1"/>
  <c r="G19" i="1"/>
  <c r="G20" i="1"/>
  <c r="G21" i="1"/>
  <c r="G22" i="1"/>
  <c r="G23" i="1"/>
  <c r="G24" i="1"/>
  <c r="G25" i="1"/>
  <c r="Q64" i="1"/>
  <c r="Q63" i="1"/>
  <c r="Q62" i="1"/>
  <c r="Q61" i="1"/>
  <c r="Q60" i="1"/>
  <c r="Q59" i="1"/>
  <c r="Q58" i="1"/>
  <c r="Q57" i="1"/>
  <c r="Q56" i="1"/>
  <c r="Q55" i="1"/>
  <c r="H56" i="1"/>
  <c r="H57" i="1"/>
  <c r="H58" i="1"/>
  <c r="H59" i="1"/>
  <c r="H60" i="1"/>
  <c r="H61" i="1"/>
  <c r="H62" i="1"/>
  <c r="H63" i="1"/>
  <c r="H64" i="1"/>
  <c r="Q51" i="1"/>
  <c r="Q50" i="1"/>
  <c r="Q49" i="1"/>
  <c r="Q48" i="1"/>
  <c r="Q47" i="1"/>
  <c r="Q46" i="1"/>
  <c r="Q45" i="1"/>
  <c r="Q44" i="1"/>
  <c r="Q43" i="1"/>
  <c r="H43" i="1"/>
  <c r="H44" i="1"/>
  <c r="H45" i="1"/>
  <c r="H46" i="1"/>
  <c r="H47" i="1"/>
  <c r="H48" i="1"/>
  <c r="H49" i="1"/>
  <c r="H50" i="1"/>
  <c r="H51" i="1"/>
  <c r="Q38" i="1"/>
  <c r="Q37" i="1"/>
  <c r="Q36" i="1"/>
  <c r="Q35" i="1"/>
  <c r="Q34" i="1"/>
  <c r="Q33" i="1"/>
  <c r="Q32" i="1"/>
  <c r="Q31" i="1"/>
  <c r="Q30" i="1"/>
  <c r="H31" i="1"/>
  <c r="H32" i="1"/>
  <c r="H33" i="1"/>
  <c r="H34" i="1"/>
  <c r="H35" i="1"/>
  <c r="H36" i="1"/>
  <c r="H37" i="1"/>
  <c r="H38" i="1"/>
  <c r="C13" i="4" l="1"/>
  <c r="C17" i="4"/>
  <c r="C14" i="4"/>
  <c r="P64" i="1" l="1"/>
  <c r="P63" i="1"/>
  <c r="P62" i="1"/>
  <c r="P61" i="1"/>
  <c r="P60" i="1"/>
  <c r="P59" i="1"/>
  <c r="P58" i="1"/>
  <c r="P57" i="1"/>
  <c r="P56" i="1"/>
  <c r="P55" i="1"/>
  <c r="G55" i="1"/>
  <c r="H55" i="1" s="1"/>
  <c r="P51" i="1"/>
  <c r="P50" i="1"/>
  <c r="P49" i="1"/>
  <c r="P48" i="1"/>
  <c r="P47" i="1"/>
  <c r="P46" i="1"/>
  <c r="P45" i="1"/>
  <c r="P44" i="1"/>
  <c r="P43" i="1"/>
  <c r="P42" i="1"/>
  <c r="Q42" i="1" s="1"/>
  <c r="G42" i="1"/>
  <c r="H42" i="1" s="1"/>
  <c r="P38" i="1"/>
  <c r="P37" i="1"/>
  <c r="P36" i="1"/>
  <c r="P35" i="1"/>
  <c r="P34" i="1"/>
  <c r="P33" i="1"/>
  <c r="P32" i="1"/>
  <c r="P31" i="1"/>
  <c r="P30" i="1"/>
  <c r="P29" i="1"/>
  <c r="Q29" i="1" s="1"/>
  <c r="G30" i="1"/>
  <c r="H30" i="1" s="1"/>
  <c r="G31" i="1"/>
  <c r="G32" i="1"/>
  <c r="G33" i="1"/>
  <c r="G34" i="1"/>
  <c r="G35" i="1"/>
  <c r="G36" i="1"/>
  <c r="G37" i="1"/>
  <c r="G38" i="1"/>
  <c r="G29" i="1"/>
  <c r="H29" i="1" s="1"/>
  <c r="L23" i="2" l="1"/>
  <c r="K23" i="2"/>
  <c r="F23" i="2"/>
  <c r="E23" i="2"/>
  <c r="L31" i="2"/>
  <c r="F31" i="2"/>
  <c r="M30" i="2"/>
  <c r="G30" i="2"/>
  <c r="A2" i="6"/>
  <c r="A4" i="2"/>
  <c r="I8" i="2"/>
  <c r="C8" i="2"/>
  <c r="L13" i="1"/>
  <c r="C13" i="1"/>
  <c r="E17" i="4"/>
  <c r="D17" i="4"/>
  <c r="B17" i="4"/>
  <c r="E14" i="4"/>
  <c r="D14" i="4"/>
  <c r="B14" i="4"/>
  <c r="E7" i="4"/>
  <c r="D7" i="4"/>
  <c r="C7" i="4"/>
  <c r="B7" i="4"/>
  <c r="E16" i="4"/>
  <c r="D16" i="4"/>
  <c r="M21" i="2"/>
  <c r="M22" i="2"/>
  <c r="G21" i="2"/>
  <c r="G22" i="2"/>
  <c r="M20" i="2"/>
  <c r="M19" i="2"/>
  <c r="M18" i="2"/>
  <c r="M17" i="2"/>
  <c r="G18" i="2"/>
  <c r="G19" i="2"/>
  <c r="G20" i="2"/>
  <c r="G17" i="2"/>
  <c r="S64" i="1"/>
  <c r="S63" i="1"/>
  <c r="S62" i="1"/>
  <c r="S61" i="1"/>
  <c r="S60" i="1"/>
  <c r="S59" i="1"/>
  <c r="S58" i="1"/>
  <c r="S57" i="1"/>
  <c r="S56" i="1"/>
  <c r="S55" i="1"/>
  <c r="S51" i="1"/>
  <c r="S50" i="1"/>
  <c r="S49" i="1"/>
  <c r="S48" i="1"/>
  <c r="S47" i="1"/>
  <c r="S46" i="1"/>
  <c r="S45" i="1"/>
  <c r="S44" i="1"/>
  <c r="S43" i="1"/>
  <c r="S42" i="1"/>
  <c r="S38" i="1"/>
  <c r="S37" i="1"/>
  <c r="S36" i="1"/>
  <c r="S35" i="1"/>
  <c r="S34" i="1"/>
  <c r="S33" i="1"/>
  <c r="S32" i="1"/>
  <c r="S31" i="1"/>
  <c r="S30" i="1"/>
  <c r="S29" i="1"/>
  <c r="J17" i="1"/>
  <c r="J18" i="1"/>
  <c r="J19" i="1"/>
  <c r="J20" i="1"/>
  <c r="J21" i="1"/>
  <c r="J22" i="1"/>
  <c r="J23" i="1"/>
  <c r="J24" i="1"/>
  <c r="J25" i="1"/>
  <c r="J64" i="1"/>
  <c r="J63" i="1"/>
  <c r="J62" i="1"/>
  <c r="J61" i="1"/>
  <c r="J60" i="1"/>
  <c r="J59" i="1"/>
  <c r="J58" i="1"/>
  <c r="J57" i="1"/>
  <c r="J56" i="1"/>
  <c r="J55" i="1"/>
  <c r="J51" i="1"/>
  <c r="J50" i="1"/>
  <c r="J49" i="1"/>
  <c r="J48" i="1"/>
  <c r="J47" i="1"/>
  <c r="J46" i="1"/>
  <c r="J45" i="1"/>
  <c r="J44" i="1"/>
  <c r="J43" i="1"/>
  <c r="J42" i="1"/>
  <c r="J38" i="1"/>
  <c r="J37" i="1"/>
  <c r="J36" i="1"/>
  <c r="J35" i="1"/>
  <c r="J34" i="1"/>
  <c r="J33" i="1"/>
  <c r="J32" i="1"/>
  <c r="J31" i="1"/>
  <c r="J30" i="1"/>
  <c r="J29" i="1"/>
  <c r="S25" i="1"/>
  <c r="S24" i="1"/>
  <c r="S23" i="1"/>
  <c r="S22" i="1"/>
  <c r="S21" i="1"/>
  <c r="S20" i="1"/>
  <c r="S19" i="1"/>
  <c r="S18" i="1"/>
  <c r="S17" i="1"/>
  <c r="S16" i="1"/>
  <c r="J16" i="1"/>
  <c r="M65" i="1"/>
  <c r="M52" i="1"/>
  <c r="M39" i="1"/>
  <c r="M26" i="1"/>
  <c r="D65" i="1"/>
  <c r="D52" i="1"/>
  <c r="D39" i="1"/>
  <c r="D26" i="1"/>
  <c r="O65" i="1"/>
  <c r="I13" i="2" s="1"/>
  <c r="N65" i="1"/>
  <c r="L65" i="1"/>
  <c r="F65" i="1"/>
  <c r="C13" i="2" s="1"/>
  <c r="E65" i="1"/>
  <c r="C65" i="1"/>
  <c r="G64" i="1"/>
  <c r="G63" i="1"/>
  <c r="G62" i="1"/>
  <c r="G61" i="1"/>
  <c r="G60" i="1"/>
  <c r="G59" i="1"/>
  <c r="G58" i="1"/>
  <c r="G57" i="1"/>
  <c r="G56" i="1"/>
  <c r="O52" i="1"/>
  <c r="I12" i="2" s="1"/>
  <c r="N52" i="1"/>
  <c r="L52" i="1"/>
  <c r="F52" i="1"/>
  <c r="C12" i="2" s="1"/>
  <c r="E52" i="1"/>
  <c r="C52" i="1"/>
  <c r="G51" i="1"/>
  <c r="G50" i="1"/>
  <c r="G49" i="1"/>
  <c r="G48" i="1"/>
  <c r="G47" i="1"/>
  <c r="G46" i="1"/>
  <c r="G45" i="1"/>
  <c r="G44" i="1"/>
  <c r="G43" i="1"/>
  <c r="O39" i="1"/>
  <c r="I11" i="2" s="1"/>
  <c r="N39" i="1"/>
  <c r="L39" i="1"/>
  <c r="F39" i="1"/>
  <c r="C11" i="2" s="1"/>
  <c r="E39" i="1"/>
  <c r="C39" i="1"/>
  <c r="O26" i="1"/>
  <c r="I10" i="2" s="1"/>
  <c r="N26" i="1"/>
  <c r="K26" i="2" s="1"/>
  <c r="M26" i="2" s="1"/>
  <c r="L26" i="1"/>
  <c r="F26" i="1"/>
  <c r="C10" i="2" s="1"/>
  <c r="E26" i="1"/>
  <c r="E26" i="2" s="1"/>
  <c r="C26" i="1"/>
  <c r="G23" i="2" l="1"/>
  <c r="M23" i="2"/>
  <c r="B13" i="4"/>
  <c r="C16" i="4"/>
  <c r="B16" i="4"/>
  <c r="F9" i="6"/>
  <c r="F8" i="6"/>
  <c r="M67" i="1"/>
  <c r="L67" i="1"/>
  <c r="D67" i="1"/>
  <c r="D13" i="4"/>
  <c r="E13" i="4"/>
  <c r="S65" i="1"/>
  <c r="L13" i="2" s="1"/>
  <c r="J26" i="1"/>
  <c r="F10" i="2" s="1"/>
  <c r="J39" i="1"/>
  <c r="F11" i="2" s="1"/>
  <c r="S52" i="1"/>
  <c r="L12" i="2" s="1"/>
  <c r="S26" i="1"/>
  <c r="L10" i="2" s="1"/>
  <c r="S39" i="1"/>
  <c r="L11" i="2" s="1"/>
  <c r="B8" i="6"/>
  <c r="G26" i="2"/>
  <c r="I14" i="2"/>
  <c r="I34" i="2" s="1"/>
  <c r="C14" i="2"/>
  <c r="C34" i="2" s="1"/>
  <c r="J65" i="1"/>
  <c r="F13" i="2" s="1"/>
  <c r="J52" i="1"/>
  <c r="I19" i="1"/>
  <c r="I21" i="1"/>
  <c r="I25" i="1"/>
  <c r="R30" i="1"/>
  <c r="R32" i="1"/>
  <c r="R21" i="1"/>
  <c r="R23" i="1"/>
  <c r="R25" i="1"/>
  <c r="I46" i="1"/>
  <c r="R63" i="1"/>
  <c r="R31" i="1"/>
  <c r="R33" i="1"/>
  <c r="R64" i="1"/>
  <c r="H26" i="1"/>
  <c r="E10" i="2" s="1"/>
  <c r="R16" i="1"/>
  <c r="R18" i="1"/>
  <c r="R20" i="1"/>
  <c r="R22" i="1"/>
  <c r="R24" i="1"/>
  <c r="I32" i="1"/>
  <c r="R35" i="1"/>
  <c r="I34" i="1"/>
  <c r="I36" i="1"/>
  <c r="I38" i="1"/>
  <c r="R45" i="1"/>
  <c r="R47" i="1"/>
  <c r="R51" i="1"/>
  <c r="G65" i="1"/>
  <c r="D13" i="2" s="1"/>
  <c r="R44" i="1"/>
  <c r="R46" i="1"/>
  <c r="R48" i="1"/>
  <c r="R50" i="1"/>
  <c r="I56" i="1"/>
  <c r="I62" i="1"/>
  <c r="I64" i="1"/>
  <c r="O67" i="1"/>
  <c r="R34" i="1"/>
  <c r="R38" i="1"/>
  <c r="R55" i="1"/>
  <c r="R57" i="1"/>
  <c r="R59" i="1"/>
  <c r="R61" i="1"/>
  <c r="N67" i="1"/>
  <c r="J34" i="2" s="1"/>
  <c r="I63" i="1"/>
  <c r="I33" i="1"/>
  <c r="Q65" i="1"/>
  <c r="K13" i="2" s="1"/>
  <c r="R42" i="1"/>
  <c r="R29" i="1"/>
  <c r="R37" i="1"/>
  <c r="I43" i="1"/>
  <c r="I45" i="1"/>
  <c r="I49" i="1"/>
  <c r="I51" i="1"/>
  <c r="R58" i="1"/>
  <c r="R60" i="1"/>
  <c r="R62" i="1"/>
  <c r="I18" i="1"/>
  <c r="H65" i="1"/>
  <c r="E13" i="2" s="1"/>
  <c r="H39" i="1"/>
  <c r="E11" i="2" s="1"/>
  <c r="I59" i="1"/>
  <c r="I17" i="1"/>
  <c r="I24" i="1"/>
  <c r="C67" i="1"/>
  <c r="I31" i="1"/>
  <c r="R36" i="1"/>
  <c r="R43" i="1"/>
  <c r="I47" i="1"/>
  <c r="I61" i="1"/>
  <c r="I20" i="1"/>
  <c r="Q52" i="1"/>
  <c r="K12" i="2" s="1"/>
  <c r="R17" i="1"/>
  <c r="F67" i="1"/>
  <c r="I35" i="1"/>
  <c r="I42" i="1"/>
  <c r="I58" i="1"/>
  <c r="G39" i="1"/>
  <c r="D11" i="2" s="1"/>
  <c r="I22" i="1"/>
  <c r="E67" i="1"/>
  <c r="D34" i="2" s="1"/>
  <c r="G52" i="1"/>
  <c r="D12" i="2" s="1"/>
  <c r="G26" i="1"/>
  <c r="D10" i="2" s="1"/>
  <c r="Q26" i="1"/>
  <c r="K10" i="2" s="1"/>
  <c r="R19" i="1"/>
  <c r="I23" i="1"/>
  <c r="I30" i="1"/>
  <c r="I37" i="1"/>
  <c r="I44" i="1"/>
  <c r="R49" i="1"/>
  <c r="R56" i="1"/>
  <c r="I60" i="1"/>
  <c r="I48" i="1"/>
  <c r="Q39" i="1"/>
  <c r="K11" i="2" s="1"/>
  <c r="I50" i="1"/>
  <c r="I57" i="1"/>
  <c r="I16" i="1"/>
  <c r="I29" i="1"/>
  <c r="I55" i="1"/>
  <c r="P65" i="1"/>
  <c r="J13" i="2" s="1"/>
  <c r="P26" i="1"/>
  <c r="J10" i="2" s="1"/>
  <c r="P39" i="1"/>
  <c r="J11" i="2" s="1"/>
  <c r="P52" i="1"/>
  <c r="J12" i="2" s="1"/>
  <c r="H52" i="1"/>
  <c r="E12" i="2" s="1"/>
  <c r="C8" i="6" l="1"/>
  <c r="D8" i="6"/>
  <c r="G8" i="6"/>
  <c r="G11" i="2"/>
  <c r="M12" i="2"/>
  <c r="M13" i="2"/>
  <c r="M11" i="2"/>
  <c r="G13" i="2"/>
  <c r="L14" i="2"/>
  <c r="L34" i="2" s="1"/>
  <c r="J14" i="2"/>
  <c r="K14" i="2"/>
  <c r="S67" i="1"/>
  <c r="M10" i="2"/>
  <c r="G10" i="2"/>
  <c r="D14" i="2"/>
  <c r="E14" i="2"/>
  <c r="J67" i="1"/>
  <c r="F12" i="2"/>
  <c r="F14" i="2" s="1"/>
  <c r="R39" i="1"/>
  <c r="G67" i="1"/>
  <c r="R52" i="1"/>
  <c r="R65" i="1"/>
  <c r="I65" i="1"/>
  <c r="I39" i="1"/>
  <c r="H67" i="1"/>
  <c r="I26" i="1"/>
  <c r="I52" i="1"/>
  <c r="R26" i="1"/>
  <c r="Q67" i="1"/>
  <c r="P67" i="1"/>
  <c r="E8" i="6" l="1"/>
  <c r="F7" i="6"/>
  <c r="F10" i="6" s="1"/>
  <c r="F34" i="2"/>
  <c r="G12" i="2"/>
  <c r="G14" i="2" s="1"/>
  <c r="M14" i="2"/>
  <c r="K27" i="2"/>
  <c r="K29" i="2"/>
  <c r="M29" i="2" s="1"/>
  <c r="K28" i="2"/>
  <c r="M28" i="2" s="1"/>
  <c r="E27" i="2"/>
  <c r="E28" i="2"/>
  <c r="G28" i="2" s="1"/>
  <c r="E29" i="2"/>
  <c r="G29" i="2" s="1"/>
  <c r="I67" i="1"/>
  <c r="R67" i="1"/>
  <c r="G27" i="2" l="1"/>
  <c r="G31" i="2" s="1"/>
  <c r="E31" i="2"/>
  <c r="E34" i="2" s="1"/>
  <c r="G34" i="2" s="1"/>
  <c r="M27" i="2"/>
  <c r="M31" i="2" s="1"/>
  <c r="K31" i="2"/>
  <c r="K34" i="2" s="1"/>
  <c r="M34" i="2" s="1"/>
  <c r="B7" i="6"/>
  <c r="C7" i="6"/>
  <c r="G7" i="6"/>
  <c r="D7" i="6"/>
  <c r="E7" i="6" l="1"/>
  <c r="G9" i="6"/>
  <c r="G10" i="6" s="1"/>
  <c r="D9" i="6"/>
  <c r="D10" i="6" s="1"/>
  <c r="B9" i="6"/>
  <c r="B10" i="6" s="1"/>
  <c r="C9" i="6"/>
  <c r="C10" i="6" s="1"/>
  <c r="E9" i="6" l="1"/>
  <c r="E1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tc={081DBB5A-6881-4AAA-B748-E55BF8D2FAE8}</author>
    <author>tc={BDB2FB5E-8A05-43E5-8DE4-1742BE666EBD}</author>
  </authors>
  <commentList>
    <comment ref="G14" authorId="0" shapeId="0" xr:uid="{081DBB5A-6881-4AAA-B748-E55BF8D2FAE8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faculty positions only, Budgeted Salary based on Estimated Position Salary and assumes .75 FTE as full-time</t>
      </text>
    </comment>
    <comment ref="P14" authorId="1" shapeId="0" xr:uid="{BDB2FB5E-8A05-43E5-8DE4-1742BE666EBD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faculty positions only, Budgeted Salary based on Estimated Position Salary and assumes .75 FTE as full-time</t>
      </text>
    </comment>
  </commentList>
</comments>
</file>

<file path=xl/sharedStrings.xml><?xml version="1.0" encoding="utf-8"?>
<sst xmlns="http://schemas.openxmlformats.org/spreadsheetml/2006/main" count="193" uniqueCount="112">
  <si>
    <t>Personnel Budget Detail</t>
  </si>
  <si>
    <t>Do not include expected salary increases in subsequent years</t>
  </si>
  <si>
    <t>POSITION TITLE</t>
  </si>
  <si>
    <t>Headcount</t>
  </si>
  <si>
    <t>FTE</t>
  </si>
  <si>
    <t>Budgeted Salary</t>
  </si>
  <si>
    <t>Benefits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</si>
  <si>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</si>
  <si>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</si>
  <si>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</si>
  <si>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</si>
  <si>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</si>
  <si>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</si>
  <si>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</si>
  <si>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</si>
  <si>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</si>
  <si>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</si>
  <si>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Total, All Faculty Positions</t>
  </si>
  <si>
    <t>Professional/Exempt Positions, by Title</t>
  </si>
  <si>
    <t xml:space="preserve"> </t>
  </si>
  <si>
    <t xml:space="preserve">Total, All Professional/Exempt Positions </t>
  </si>
  <si>
    <t xml:space="preserve">Total, All Classified Positions </t>
  </si>
  <si>
    <t>Total, All Student / Graduate Assistant Positions</t>
  </si>
  <si>
    <t>Total Salary and Benefits - All Positions</t>
  </si>
  <si>
    <t>Salary and Benefits</t>
  </si>
  <si>
    <t>Faculty Positions</t>
  </si>
  <si>
    <t>Salary</t>
  </si>
  <si>
    <t>Total</t>
  </si>
  <si>
    <t>Professional/Exempt Positions</t>
  </si>
  <si>
    <t>Classified Positions</t>
  </si>
  <si>
    <t>Student Salaries (Graduate Assistants, Hourly Student, etc)</t>
  </si>
  <si>
    <t>Total Salaries and Benefits</t>
  </si>
  <si>
    <t>One-Time Costs</t>
  </si>
  <si>
    <t>Total Recurring</t>
  </si>
  <si>
    <t>Total One-Time Costs</t>
  </si>
  <si>
    <t>Add expected one-time cost for each new position, such as recruitment, personal equipment, or faculty start-up</t>
  </si>
  <si>
    <t>Supplies and Materials</t>
  </si>
  <si>
    <t>Professional Service Contracts</t>
  </si>
  <si>
    <t>Libraries**  (Estimated at $10k per faculty member)</t>
  </si>
  <si>
    <t>Travel</t>
  </si>
  <si>
    <t>Other Goods and Services, Memberships, etc.</t>
  </si>
  <si>
    <t>Non-Personnel Expenses</t>
  </si>
  <si>
    <t>Description</t>
  </si>
  <si>
    <t>Estimated Position Salary</t>
  </si>
  <si>
    <t>Estimated Position One-Time Costs</t>
  </si>
  <si>
    <t>University Indirect Costs</t>
  </si>
  <si>
    <t>Include?</t>
  </si>
  <si>
    <t>YES</t>
  </si>
  <si>
    <t>NO</t>
  </si>
  <si>
    <t>Total Indirect Costs</t>
  </si>
  <si>
    <t>Total Non-Personnel Expenses</t>
  </si>
  <si>
    <t>Recurring Costs</t>
  </si>
  <si>
    <t>$10,000 per new faculty member</t>
  </si>
  <si>
    <t>3% of Recurring Direct Costs</t>
  </si>
  <si>
    <t>2% of Recurring Direct Costs</t>
  </si>
  <si>
    <t>Academic Support Services/Student Support Services</t>
  </si>
  <si>
    <t>Institutional Support</t>
  </si>
  <si>
    <t>Plant Operation and Maintenance</t>
  </si>
  <si>
    <t>Other</t>
  </si>
  <si>
    <t>Head Count</t>
  </si>
  <si>
    <t>Capital Facility Expenses (New Space or Space Modifications)</t>
  </si>
  <si>
    <t>Student Employees / Graduate Assistants, by Title</t>
  </si>
  <si>
    <t>Units</t>
  </si>
  <si>
    <t>Price per Unit</t>
  </si>
  <si>
    <t>Department Contact:</t>
  </si>
  <si>
    <t>Divison:</t>
  </si>
  <si>
    <t>Department:</t>
  </si>
  <si>
    <t>Total Proposal, All Direct and Indirect Costs</t>
  </si>
  <si>
    <t>Western Washington University</t>
  </si>
  <si>
    <t>Operating Budget Proposal Detail</t>
  </si>
  <si>
    <t>Budget and Financial Planning</t>
  </si>
  <si>
    <t>Instructions:</t>
  </si>
  <si>
    <t>Benefit Calculation</t>
  </si>
  <si>
    <t>Classified</t>
  </si>
  <si>
    <t>Faculty</t>
  </si>
  <si>
    <t>Professional</t>
  </si>
  <si>
    <t>Student</t>
  </si>
  <si>
    <t>Note</t>
  </si>
  <si>
    <t>FIM - Medicare: 1.45% of gross wages</t>
  </si>
  <si>
    <t>FIO - Social Security: 6.2% of gross wages</t>
  </si>
  <si>
    <t>FML - Family &amp; Medical Leave: 0.1467% of gross wages</t>
  </si>
  <si>
    <t xml:space="preserve">LMA - L&amp;I Medical Aid: 0.1010 x hours worked up to a max of 80 hours ($8.08 per pay period) </t>
  </si>
  <si>
    <t>PRS - DRS Retirement: 10.25% of gross wages (TRS - 14.42%, LEF - 8.71%)</t>
  </si>
  <si>
    <t>SUI - Unemployment (F960): 0.11% of gross wages</t>
  </si>
  <si>
    <t xml:space="preserve">URP - University Retirement Plan: 
5% of gross wages for age under 35
7.5% of gross wages for age 35-49
10% of gross wages for age 50+
</t>
  </si>
  <si>
    <t>EHS - Employer HERP State: 0.21% of gross wages</t>
  </si>
  <si>
    <t>Total Fixed, Full Time</t>
  </si>
  <si>
    <t>Total Variable %, Full Time</t>
  </si>
  <si>
    <t>Total Fixed, Part Time (Benefits Ineligible)</t>
  </si>
  <si>
    <t>Total Variable %, Part Time (Benefits Ineligible)</t>
  </si>
  <si>
    <t>Fiscal Year Total</t>
  </si>
  <si>
    <t>Additional Documentation or Analysis</t>
  </si>
  <si>
    <t>Instructions: If proposal includes components such as revenue generation or conversion of self-sustaining programs to state support, please include analysis to support the amount requested in this tab.</t>
  </si>
  <si>
    <t>Cells that are gray are calculated and are not available for data input</t>
  </si>
  <si>
    <t>Classified Salaries, by Title (Use Step F)</t>
  </si>
  <si>
    <r>
      <t>Input all requested positions below in the appropriate position categories.</t>
    </r>
    <r>
      <rPr>
        <b/>
        <sz val="12"/>
        <rFont val="Calibri"/>
        <family val="2"/>
        <scheme val="minor"/>
      </rPr>
      <t xml:space="preserve">  Headcount and FTE information is required.</t>
    </r>
  </si>
  <si>
    <t>Select Fiscal Year Funding Is Requested to Begin:</t>
  </si>
  <si>
    <t>Summary of Costs</t>
  </si>
  <si>
    <t>Salaries and Benefits</t>
  </si>
  <si>
    <t>Budget Item</t>
  </si>
  <si>
    <t>Indirect Costs</t>
  </si>
  <si>
    <t>All Costs</t>
  </si>
  <si>
    <t>Western Washington University, Operating Budget Proposal</t>
  </si>
  <si>
    <t>Input Title of Proposal on Line Below:</t>
  </si>
  <si>
    <t>Graduate TA Waiver</t>
  </si>
  <si>
    <t>Input amounts for new TA Positions</t>
  </si>
  <si>
    <t>Faculty Positions, by Title (1 Faculty Headcount = .75 FTE)</t>
  </si>
  <si>
    <t>Enter title into cell A2</t>
  </si>
  <si>
    <t>HCW - Health Care Employer Cost: flat rate of $1,233 per month</t>
  </si>
  <si>
    <t xml:space="preserve">LII - L&amp;I Industrial Insurance: 0.1226 x hours worked up to a max of 80 hours ($9.16 per pay period) </t>
  </si>
  <si>
    <t>pw: budgetbliss2023</t>
  </si>
  <si>
    <t>Total 
2024 - 2026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</si>
</sst>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C8FD3"/>
      <name val="Montserrat"/>
    </font>
    <font>
      <b/>
      <sz val="12"/>
      <color rgb="FF0C8FD3"/>
      <name val="Montserrat"/>
    </font>
    <font>
      <b/>
      <sz val="11"/>
      <color rgb="FF0C8FD3"/>
      <name val="Montserrat"/>
    </font>
    <font>
      <sz val="14"/>
      <color rgb="FF0C8FD3"/>
      <name val="Montserrat"/>
    </font>
    <font>
      <sz val="12"/>
      <color rgb="FF0C8FD3"/>
      <name val="Montserrat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/>
    <xf numFmtId="164" fontId="4" fillId="0" borderId="0" xfId="1" applyNumberFormat="1" applyFont="1" applyProtection="1"/>
    <xf numFmtId="43" fontId="4" fillId="0" borderId="0" xfId="1" applyFont="1" applyProtection="1"/>
    <xf numFmtId="43" fontId="4" fillId="0" borderId="0" xfId="1" applyFont="1" applyAlignment="1" applyProtection="1">
      <alignment horizontal="center"/>
    </xf>
    <xf numFmtId="0" fontId="4" fillId="0" borderId="0" xfId="0" applyFont="1"/>
    <xf numFmtId="164" fontId="5" fillId="0" borderId="0" xfId="1" applyNumberFormat="1" applyFont="1" applyFill="1" applyAlignment="1" applyProtection="1"/>
    <xf numFmtId="43" fontId="5" fillId="0" borderId="0" xfId="1" applyFont="1" applyFill="1" applyAlignment="1" applyProtection="1"/>
    <xf numFmtId="0" fontId="5" fillId="0" borderId="0" xfId="0" applyFont="1"/>
    <xf numFmtId="0" fontId="4" fillId="0" borderId="0" xfId="0" applyFont="1" applyProtection="1">
      <protection locked="0"/>
    </xf>
    <xf numFmtId="164" fontId="4" fillId="0" borderId="0" xfId="1" applyNumberFormat="1" applyFont="1" applyProtection="1">
      <protection locked="0"/>
    </xf>
    <xf numFmtId="43" fontId="4" fillId="0" borderId="0" xfId="1" applyFont="1" applyProtection="1">
      <protection locked="0"/>
    </xf>
    <xf numFmtId="43" fontId="4" fillId="0" borderId="0" xfId="1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164" fontId="4" fillId="0" borderId="0" xfId="1" applyNumberFormat="1" applyFont="1" applyFill="1" applyBorder="1" applyAlignment="1" applyProtection="1">
      <alignment horizontal="right"/>
      <protection locked="0"/>
    </xf>
    <xf numFmtId="43" fontId="4" fillId="0" borderId="0" xfId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9" fillId="0" borderId="0" xfId="0" applyFont="1"/>
    <xf numFmtId="0" fontId="10" fillId="0" borderId="0" xfId="0" applyFont="1"/>
    <xf numFmtId="165" fontId="9" fillId="0" borderId="0" xfId="2" applyNumberFormat="1" applyFo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0" xfId="0" applyFont="1"/>
    <xf numFmtId="0" fontId="9" fillId="2" borderId="12" xfId="0" applyFont="1" applyFill="1" applyBorder="1"/>
    <xf numFmtId="0" fontId="10" fillId="2" borderId="3" xfId="0" applyFont="1" applyFill="1" applyBorder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Border="1" applyAlignment="1"/>
    <xf numFmtId="0" fontId="14" fillId="0" borderId="0" xfId="0" applyFont="1" applyAlignment="1">
      <alignment horizontal="right"/>
    </xf>
    <xf numFmtId="0" fontId="3" fillId="0" borderId="0" xfId="0" applyFont="1" applyProtection="1"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43" fontId="3" fillId="2" borderId="0" xfId="1" applyFont="1" applyFill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164" fontId="4" fillId="0" borderId="0" xfId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wrapText="1"/>
    </xf>
    <xf numFmtId="43" fontId="3" fillId="2" borderId="6" xfId="1" applyFont="1" applyFill="1" applyBorder="1" applyAlignment="1" applyProtection="1">
      <alignment horizontal="center"/>
    </xf>
    <xf numFmtId="0" fontId="4" fillId="0" borderId="8" xfId="0" applyFont="1" applyBorder="1" applyProtection="1">
      <protection locked="0"/>
    </xf>
    <xf numFmtId="0" fontId="4" fillId="2" borderId="10" xfId="0" applyFont="1" applyFill="1" applyBorder="1" applyProtection="1">
      <protection locked="0"/>
    </xf>
    <xf numFmtId="164" fontId="3" fillId="2" borderId="5" xfId="1" applyNumberFormat="1" applyFont="1" applyFill="1" applyBorder="1" applyAlignment="1" applyProtection="1">
      <alignment horizontal="center" wrapText="1"/>
    </xf>
    <xf numFmtId="43" fontId="4" fillId="2" borderId="6" xfId="1" applyFont="1" applyFill="1" applyBorder="1" applyAlignment="1" applyProtection="1">
      <alignment horizontal="center"/>
      <protection locked="0"/>
    </xf>
    <xf numFmtId="164" fontId="4" fillId="2" borderId="5" xfId="1" applyNumberFormat="1" applyFont="1" applyFill="1" applyBorder="1" applyProtection="1">
      <protection locked="0"/>
    </xf>
    <xf numFmtId="164" fontId="4" fillId="2" borderId="6" xfId="1" applyNumberFormat="1" applyFont="1" applyFill="1" applyBorder="1" applyProtection="1">
      <protection locked="0"/>
    </xf>
    <xf numFmtId="43" fontId="8" fillId="2" borderId="6" xfId="1" applyFont="1" applyFill="1" applyBorder="1" applyProtection="1">
      <protection locked="0"/>
    </xf>
    <xf numFmtId="164" fontId="3" fillId="2" borderId="8" xfId="1" applyNumberFormat="1" applyFont="1" applyFill="1" applyBorder="1" applyAlignment="1" applyProtection="1">
      <alignment horizont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4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164" fontId="4" fillId="0" borderId="2" xfId="1" applyNumberFormat="1" applyFont="1" applyFill="1" applyBorder="1" applyAlignment="1" applyProtection="1">
      <alignment horizontal="right"/>
      <protection locked="0"/>
    </xf>
    <xf numFmtId="43" fontId="4" fillId="0" borderId="2" xfId="1" applyFont="1" applyFill="1" applyBorder="1" applyAlignment="1" applyProtection="1">
      <alignment horizontal="center"/>
      <protection locked="0"/>
    </xf>
    <xf numFmtId="164" fontId="4" fillId="0" borderId="4" xfId="1" applyNumberFormat="1" applyFont="1" applyFill="1" applyBorder="1" applyAlignment="1" applyProtection="1">
      <alignment horizontal="right"/>
      <protection locked="0"/>
    </xf>
    <xf numFmtId="164" fontId="4" fillId="0" borderId="4" xfId="1" applyNumberFormat="1" applyFont="1" applyFill="1" applyBorder="1" applyAlignment="1" applyProtection="1">
      <protection locked="0"/>
    </xf>
    <xf numFmtId="164" fontId="4" fillId="0" borderId="2" xfId="1" applyNumberFormat="1" applyFont="1" applyFill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164" fontId="4" fillId="0" borderId="0" xfId="1" applyNumberFormat="1" applyFont="1" applyBorder="1" applyAlignment="1" applyProtection="1">
      <protection locked="0"/>
    </xf>
    <xf numFmtId="43" fontId="4" fillId="0" borderId="0" xfId="1" applyFont="1" applyFill="1" applyBorder="1" applyAlignment="1" applyProtection="1">
      <protection locked="0"/>
    </xf>
    <xf numFmtId="164" fontId="4" fillId="2" borderId="5" xfId="1" applyNumberFormat="1" applyFont="1" applyFill="1" applyBorder="1" applyAlignment="1" applyProtection="1">
      <protection locked="0"/>
    </xf>
    <xf numFmtId="164" fontId="4" fillId="2" borderId="6" xfId="1" applyNumberFormat="1" applyFont="1" applyFill="1" applyBorder="1" applyAlignment="1" applyProtection="1">
      <protection locked="0"/>
    </xf>
    <xf numFmtId="43" fontId="4" fillId="2" borderId="6" xfId="1" applyFont="1" applyFill="1" applyBorder="1" applyAlignment="1" applyProtection="1">
      <protection locked="0"/>
    </xf>
    <xf numFmtId="164" fontId="4" fillId="0" borderId="4" xfId="1" applyNumberFormat="1" applyFont="1" applyBorder="1" applyAlignment="1" applyProtection="1">
      <protection locked="0"/>
    </xf>
    <xf numFmtId="165" fontId="4" fillId="0" borderId="0" xfId="1" applyNumberFormat="1" applyFont="1" applyProtection="1"/>
    <xf numFmtId="165" fontId="4" fillId="0" borderId="0" xfId="1" applyNumberFormat="1" applyFont="1" applyProtection="1">
      <protection locked="0"/>
    </xf>
    <xf numFmtId="165" fontId="3" fillId="2" borderId="6" xfId="1" applyNumberFormat="1" applyFont="1" applyFill="1" applyBorder="1" applyAlignment="1" applyProtection="1">
      <alignment horizontal="center" wrapText="1"/>
    </xf>
    <xf numFmtId="165" fontId="3" fillId="2" borderId="0" xfId="1" applyNumberFormat="1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/>
      <protection locked="0"/>
    </xf>
    <xf numFmtId="165" fontId="4" fillId="0" borderId="0" xfId="1" applyNumberFormat="1" applyFont="1" applyFill="1" applyBorder="1" applyAlignment="1" applyProtection="1">
      <alignment horizontal="right"/>
      <protection locked="0"/>
    </xf>
    <xf numFmtId="165" fontId="4" fillId="2" borderId="6" xfId="1" applyNumberFormat="1" applyFont="1" applyFill="1" applyBorder="1" applyProtection="1">
      <protection locked="0"/>
    </xf>
    <xf numFmtId="165" fontId="4" fillId="0" borderId="0" xfId="1" applyNumberFormat="1" applyFont="1" applyBorder="1" applyAlignment="1" applyProtection="1">
      <alignment horizontal="center"/>
      <protection locked="0"/>
    </xf>
    <xf numFmtId="165" fontId="4" fillId="0" borderId="0" xfId="1" applyNumberFormat="1" applyFont="1" applyFill="1" applyBorder="1" applyProtection="1">
      <protection locked="0"/>
    </xf>
    <xf numFmtId="165" fontId="3" fillId="2" borderId="6" xfId="1" applyNumberFormat="1" applyFont="1" applyFill="1" applyBorder="1" applyAlignment="1" applyProtection="1">
      <alignment horizontal="center"/>
    </xf>
    <xf numFmtId="165" fontId="3" fillId="2" borderId="0" xfId="1" applyNumberFormat="1" applyFont="1" applyFill="1" applyBorder="1" applyAlignment="1" applyProtection="1">
      <alignment horizontal="center"/>
    </xf>
    <xf numFmtId="165" fontId="4" fillId="0" borderId="0" xfId="1" applyNumberFormat="1" applyFont="1" applyFill="1" applyBorder="1" applyAlignment="1" applyProtection="1">
      <alignment horizontal="right"/>
    </xf>
    <xf numFmtId="165" fontId="4" fillId="2" borderId="6" xfId="1" applyNumberFormat="1" applyFont="1" applyFill="1" applyBorder="1" applyAlignment="1" applyProtection="1">
      <alignment horizontal="right"/>
    </xf>
    <xf numFmtId="165" fontId="5" fillId="0" borderId="0" xfId="1" applyNumberFormat="1" applyFont="1" applyFill="1" applyAlignment="1" applyProtection="1"/>
    <xf numFmtId="165" fontId="3" fillId="2" borderId="7" xfId="1" applyNumberFormat="1" applyFont="1" applyFill="1" applyBorder="1" applyAlignment="1" applyProtection="1">
      <alignment horizontal="center" wrapText="1"/>
    </xf>
    <xf numFmtId="165" fontId="3" fillId="2" borderId="9" xfId="1" applyNumberFormat="1" applyFont="1" applyFill="1" applyBorder="1" applyAlignment="1" applyProtection="1">
      <alignment horizontal="center"/>
    </xf>
    <xf numFmtId="165" fontId="4" fillId="2" borderId="7" xfId="1" applyNumberFormat="1" applyFont="1" applyFill="1" applyBorder="1" applyAlignment="1" applyProtection="1">
      <alignment horizontal="right"/>
    </xf>
    <xf numFmtId="165" fontId="4" fillId="0" borderId="0" xfId="1" applyNumberFormat="1" applyFont="1" applyFill="1" applyBorder="1" applyAlignment="1" applyProtection="1">
      <protection locked="0"/>
    </xf>
    <xf numFmtId="165" fontId="4" fillId="0" borderId="0" xfId="1" applyNumberFormat="1" applyFont="1" applyFill="1" applyBorder="1" applyAlignment="1" applyProtection="1"/>
    <xf numFmtId="165" fontId="4" fillId="2" borderId="6" xfId="1" applyNumberFormat="1" applyFont="1" applyFill="1" applyBorder="1" applyAlignment="1" applyProtection="1"/>
    <xf numFmtId="165" fontId="4" fillId="2" borderId="7" xfId="1" applyNumberFormat="1" applyFont="1" applyFill="1" applyBorder="1" applyAlignment="1" applyProtection="1"/>
    <xf numFmtId="0" fontId="10" fillId="2" borderId="5" xfId="0" applyFont="1" applyFill="1" applyBorder="1" applyAlignment="1" applyProtection="1">
      <alignment wrapText="1"/>
    </xf>
    <xf numFmtId="0" fontId="3" fillId="2" borderId="7" xfId="0" applyFont="1" applyFill="1" applyBorder="1" applyProtection="1"/>
    <xf numFmtId="0" fontId="3" fillId="2" borderId="5" xfId="0" applyFont="1" applyFill="1" applyBorder="1" applyAlignment="1" applyProtection="1">
      <alignment horizontal="center"/>
    </xf>
    <xf numFmtId="165" fontId="3" fillId="2" borderId="6" xfId="2" applyNumberFormat="1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2" borderId="10" xfId="0" applyFont="1" applyFill="1" applyBorder="1" applyAlignment="1" applyProtection="1">
      <alignment wrapText="1"/>
    </xf>
    <xf numFmtId="0" fontId="10" fillId="2" borderId="11" xfId="0" applyFont="1" applyFill="1" applyBorder="1" applyProtection="1"/>
    <xf numFmtId="0" fontId="3" fillId="2" borderId="3" xfId="0" applyFont="1" applyFill="1" applyBorder="1" applyProtection="1"/>
    <xf numFmtId="0" fontId="10" fillId="2" borderId="3" xfId="0" applyFont="1" applyFill="1" applyBorder="1" applyProtection="1"/>
    <xf numFmtId="0" fontId="10" fillId="2" borderId="4" xfId="0" applyFont="1" applyFill="1" applyBorder="1" applyProtection="1"/>
    <xf numFmtId="0" fontId="9" fillId="2" borderId="13" xfId="0" applyFont="1" applyFill="1" applyBorder="1" applyAlignment="1" applyProtection="1">
      <alignment wrapText="1"/>
    </xf>
    <xf numFmtId="0" fontId="9" fillId="2" borderId="3" xfId="0" applyFont="1" applyFill="1" applyBorder="1" applyProtection="1"/>
    <xf numFmtId="0" fontId="9" fillId="2" borderId="12" xfId="0" applyFont="1" applyFill="1" applyBorder="1" applyProtection="1"/>
    <xf numFmtId="165" fontId="3" fillId="2" borderId="2" xfId="2" applyNumberFormat="1" applyFont="1" applyFill="1" applyBorder="1" applyAlignment="1" applyProtection="1">
      <alignment horizontal="center" wrapText="1"/>
    </xf>
    <xf numFmtId="165" fontId="3" fillId="2" borderId="15" xfId="2" applyNumberFormat="1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9" fillId="2" borderId="3" xfId="0" applyFont="1" applyFill="1" applyBorder="1" applyAlignment="1" applyProtection="1"/>
    <xf numFmtId="0" fontId="9" fillId="2" borderId="4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14" xfId="0" applyFont="1" applyFill="1" applyBorder="1" applyProtection="1"/>
    <xf numFmtId="0" fontId="9" fillId="2" borderId="13" xfId="0" applyFont="1" applyFill="1" applyBorder="1" applyProtection="1"/>
    <xf numFmtId="0" fontId="3" fillId="2" borderId="13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165" fontId="3" fillId="2" borderId="1" xfId="2" applyNumberFormat="1" applyFont="1" applyFill="1" applyBorder="1" applyAlignment="1" applyProtection="1">
      <alignment horizontal="center" wrapText="1"/>
    </xf>
    <xf numFmtId="165" fontId="3" fillId="2" borderId="11" xfId="2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43" fontId="9" fillId="2" borderId="8" xfId="0" applyNumberFormat="1" applyFont="1" applyFill="1" applyBorder="1" applyProtection="1"/>
    <xf numFmtId="43" fontId="10" fillId="2" borderId="4" xfId="0" applyNumberFormat="1" applyFont="1" applyFill="1" applyBorder="1" applyProtection="1"/>
    <xf numFmtId="165" fontId="4" fillId="2" borderId="2" xfId="1" applyNumberFormat="1" applyFont="1" applyFill="1" applyBorder="1" applyAlignment="1" applyProtection="1">
      <alignment horizontal="right"/>
    </xf>
    <xf numFmtId="165" fontId="4" fillId="2" borderId="15" xfId="1" applyNumberFormat="1" applyFont="1" applyFill="1" applyBorder="1" applyAlignment="1" applyProtection="1">
      <alignment horizontal="right"/>
    </xf>
    <xf numFmtId="165" fontId="3" fillId="2" borderId="1" xfId="1" applyNumberFormat="1" applyFont="1" applyFill="1" applyBorder="1" applyAlignment="1" applyProtection="1">
      <alignment horizontal="right"/>
    </xf>
    <xf numFmtId="165" fontId="3" fillId="2" borderId="11" xfId="1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/>
    <xf numFmtId="165" fontId="3" fillId="2" borderId="2" xfId="1" applyNumberFormat="1" applyFont="1" applyFill="1" applyBorder="1" applyAlignment="1" applyProtection="1">
      <alignment horizontal="right"/>
    </xf>
    <xf numFmtId="165" fontId="3" fillId="2" borderId="15" xfId="1" applyNumberFormat="1" applyFont="1" applyFill="1" applyBorder="1" applyAlignment="1" applyProtection="1">
      <alignment horizontal="right"/>
    </xf>
    <xf numFmtId="165" fontId="3" fillId="2" borderId="1" xfId="1" applyNumberFormat="1" applyFont="1" applyFill="1" applyBorder="1" applyAlignment="1" applyProtection="1"/>
    <xf numFmtId="165" fontId="3" fillId="2" borderId="11" xfId="1" applyNumberFormat="1" applyFont="1" applyFill="1" applyBorder="1" applyAlignment="1" applyProtection="1"/>
    <xf numFmtId="165" fontId="4" fillId="2" borderId="2" xfId="1" applyNumberFormat="1" applyFont="1" applyFill="1" applyBorder="1" applyAlignment="1" applyProtection="1"/>
    <xf numFmtId="165" fontId="4" fillId="2" borderId="15" xfId="1" applyNumberFormat="1" applyFont="1" applyFill="1" applyBorder="1" applyAlignment="1" applyProtection="1"/>
    <xf numFmtId="165" fontId="3" fillId="2" borderId="4" xfId="1" applyNumberFormat="1" applyFont="1" applyFill="1" applyBorder="1" applyAlignment="1" applyProtection="1">
      <alignment horizontal="right"/>
    </xf>
    <xf numFmtId="2" fontId="3" fillId="2" borderId="1" xfId="1" applyNumberFormat="1" applyFont="1" applyFill="1" applyBorder="1" applyAlignment="1" applyProtection="1">
      <alignment horizontal="right"/>
    </xf>
    <xf numFmtId="2" fontId="3" fillId="2" borderId="2" xfId="1" applyNumberFormat="1" applyFont="1" applyFill="1" applyBorder="1" applyAlignment="1" applyProtection="1">
      <alignment horizontal="right"/>
    </xf>
    <xf numFmtId="2" fontId="3" fillId="2" borderId="1" xfId="1" applyNumberFormat="1" applyFont="1" applyFill="1" applyBorder="1" applyAlignment="1" applyProtection="1"/>
    <xf numFmtId="0" fontId="0" fillId="0" borderId="0" xfId="0" applyAlignment="1">
      <alignment vertical="top" wrapText="1"/>
    </xf>
    <xf numFmtId="10" fontId="0" fillId="0" borderId="0" xfId="0" applyNumberFormat="1"/>
    <xf numFmtId="6" fontId="0" fillId="0" borderId="0" xfId="0" applyNumberFormat="1"/>
    <xf numFmtId="165" fontId="4" fillId="0" borderId="4" xfId="1" applyNumberFormat="1" applyFont="1" applyFill="1" applyBorder="1" applyAlignment="1" applyProtection="1">
      <alignment horizontal="right"/>
      <protection locked="0"/>
    </xf>
    <xf numFmtId="2" fontId="3" fillId="2" borderId="10" xfId="0" applyNumberFormat="1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</xf>
    <xf numFmtId="165" fontId="3" fillId="2" borderId="7" xfId="2" applyNumberFormat="1" applyFont="1" applyFill="1" applyBorder="1" applyAlignment="1" applyProtection="1">
      <alignment horizontal="center" wrapText="1"/>
    </xf>
    <xf numFmtId="165" fontId="3" fillId="2" borderId="11" xfId="2" applyNumberFormat="1" applyFont="1" applyFill="1" applyBorder="1" applyAlignment="1" applyProtection="1">
      <alignment horizontal="center"/>
    </xf>
    <xf numFmtId="165" fontId="3" fillId="2" borderId="1" xfId="2" applyNumberFormat="1" applyFont="1" applyFill="1" applyBorder="1" applyAlignment="1" applyProtection="1">
      <alignment horizontal="center"/>
    </xf>
    <xf numFmtId="43" fontId="4" fillId="0" borderId="0" xfId="1" applyFont="1" applyAlignment="1" applyProtection="1">
      <protection locked="0"/>
    </xf>
    <xf numFmtId="43" fontId="4" fillId="0" borderId="0" xfId="1" applyFont="1" applyAlignment="1" applyProtection="1"/>
    <xf numFmtId="43" fontId="8" fillId="2" borderId="6" xfId="1" applyFont="1" applyFill="1" applyBorder="1" applyAlignment="1" applyProtection="1">
      <protection locked="0"/>
    </xf>
    <xf numFmtId="43" fontId="4" fillId="0" borderId="0" xfId="1" applyFont="1" applyBorder="1" applyAlignment="1" applyProtection="1">
      <protection locked="0"/>
    </xf>
    <xf numFmtId="43" fontId="4" fillId="0" borderId="0" xfId="1" applyFont="1" applyBorder="1" applyAlignment="1" applyProtection="1">
      <alignment horizontal="center"/>
      <protection locked="0"/>
    </xf>
    <xf numFmtId="0" fontId="15" fillId="0" borderId="0" xfId="0" applyFont="1"/>
    <xf numFmtId="0" fontId="4" fillId="0" borderId="0" xfId="1" applyNumberFormat="1" applyFont="1" applyBorder="1" applyProtection="1"/>
    <xf numFmtId="164" fontId="4" fillId="0" borderId="1" xfId="1" applyNumberFormat="1" applyFont="1" applyBorder="1" applyProtection="1"/>
    <xf numFmtId="0" fontId="12" fillId="0" borderId="0" xfId="0" applyFont="1" applyBorder="1"/>
    <xf numFmtId="0" fontId="3" fillId="0" borderId="0" xfId="0" applyFont="1" applyBorder="1"/>
    <xf numFmtId="165" fontId="4" fillId="0" borderId="0" xfId="1" applyNumberFormat="1" applyFont="1" applyBorder="1" applyProtection="1"/>
    <xf numFmtId="0" fontId="16" fillId="0" borderId="0" xfId="0" applyFont="1"/>
    <xf numFmtId="0" fontId="9" fillId="0" borderId="0" xfId="0" applyFont="1" applyFill="1" applyBorder="1"/>
    <xf numFmtId="0" fontId="0" fillId="0" borderId="0" xfId="0" applyFill="1" applyBorder="1"/>
    <xf numFmtId="164" fontId="3" fillId="0" borderId="0" xfId="1" applyNumberFormat="1" applyFont="1" applyFill="1" applyBorder="1" applyProtection="1"/>
    <xf numFmtId="0" fontId="3" fillId="0" borderId="0" xfId="0" applyNumberFormat="1" applyFont="1" applyFill="1" applyBorder="1" applyAlignment="1"/>
    <xf numFmtId="0" fontId="4" fillId="0" borderId="5" xfId="0" applyFont="1" applyFill="1" applyBorder="1" applyProtection="1"/>
    <xf numFmtId="0" fontId="4" fillId="0" borderId="8" xfId="0" applyFont="1" applyFill="1" applyBorder="1" applyProtection="1"/>
    <xf numFmtId="0" fontId="3" fillId="0" borderId="10" xfId="0" applyFont="1" applyFill="1" applyBorder="1" applyProtection="1"/>
    <xf numFmtId="0" fontId="4" fillId="0" borderId="10" xfId="0" applyFont="1" applyFill="1" applyBorder="1" applyProtection="1"/>
    <xf numFmtId="0" fontId="3" fillId="0" borderId="4" xfId="0" applyFont="1" applyFill="1" applyBorder="1" applyProtection="1"/>
    <xf numFmtId="165" fontId="3" fillId="0" borderId="2" xfId="2" applyNumberFormat="1" applyFont="1" applyFill="1" applyBorder="1" applyAlignment="1" applyProtection="1">
      <alignment horizontal="center" wrapText="1"/>
    </xf>
    <xf numFmtId="165" fontId="3" fillId="0" borderId="15" xfId="2" applyNumberFormat="1" applyFont="1" applyFill="1" applyBorder="1" applyAlignment="1" applyProtection="1">
      <alignment horizontal="center" wrapText="1"/>
    </xf>
    <xf numFmtId="165" fontId="3" fillId="0" borderId="3" xfId="2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3" fillId="0" borderId="2" xfId="2" applyNumberFormat="1" applyFont="1" applyFill="1" applyBorder="1" applyAlignment="1" applyProtection="1">
      <alignment horizontal="center" wrapText="1"/>
    </xf>
    <xf numFmtId="165" fontId="4" fillId="0" borderId="5" xfId="1" applyNumberFormat="1" applyFont="1" applyFill="1" applyBorder="1" applyAlignment="1" applyProtection="1">
      <alignment horizontal="center"/>
    </xf>
    <xf numFmtId="165" fontId="4" fillId="0" borderId="6" xfId="1" applyNumberFormat="1" applyFont="1" applyFill="1" applyBorder="1" applyAlignment="1" applyProtection="1">
      <alignment horizontal="center"/>
    </xf>
    <xf numFmtId="165" fontId="4" fillId="0" borderId="12" xfId="1" applyNumberFormat="1" applyFont="1" applyFill="1" applyBorder="1" applyAlignment="1" applyProtection="1">
      <alignment horizontal="center"/>
    </xf>
    <xf numFmtId="165" fontId="4" fillId="0" borderId="7" xfId="1" applyNumberFormat="1" applyFont="1" applyFill="1" applyBorder="1" applyAlignment="1" applyProtection="1">
      <alignment horizontal="center"/>
    </xf>
    <xf numFmtId="165" fontId="4" fillId="0" borderId="8" xfId="1" applyNumberFormat="1" applyFont="1" applyFill="1" applyBorder="1" applyAlignment="1" applyProtection="1">
      <alignment horizontal="center"/>
    </xf>
    <xf numFmtId="165" fontId="4" fillId="0" borderId="0" xfId="1" applyNumberFormat="1" applyFont="1" applyFill="1" applyBorder="1" applyAlignment="1" applyProtection="1">
      <alignment horizontal="center"/>
    </xf>
    <xf numFmtId="165" fontId="4" fillId="0" borderId="13" xfId="1" applyNumberFormat="1" applyFont="1" applyFill="1" applyBorder="1" applyAlignment="1" applyProtection="1">
      <alignment horizontal="center"/>
    </xf>
    <xf numFmtId="165" fontId="4" fillId="0" borderId="9" xfId="1" applyNumberFormat="1" applyFont="1" applyFill="1" applyBorder="1" applyAlignment="1" applyProtection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165" fontId="4" fillId="0" borderId="14" xfId="1" applyNumberFormat="1" applyFont="1" applyFill="1" applyBorder="1" applyAlignment="1" applyProtection="1">
      <alignment horizontal="center"/>
    </xf>
    <xf numFmtId="165" fontId="4" fillId="0" borderId="11" xfId="1" applyNumberFormat="1" applyFont="1" applyFill="1" applyBorder="1" applyAlignment="1" applyProtection="1">
      <alignment horizontal="center"/>
    </xf>
    <xf numFmtId="165" fontId="3" fillId="0" borderId="10" xfId="1" applyNumberFormat="1" applyFont="1" applyFill="1" applyBorder="1" applyAlignment="1" applyProtection="1">
      <alignment horizontal="center"/>
    </xf>
    <xf numFmtId="165" fontId="3" fillId="0" borderId="1" xfId="1" applyNumberFormat="1" applyFont="1" applyFill="1" applyBorder="1" applyAlignment="1" applyProtection="1">
      <alignment horizontal="center"/>
    </xf>
    <xf numFmtId="165" fontId="3" fillId="0" borderId="14" xfId="1" applyNumberFormat="1" applyFont="1" applyFill="1" applyBorder="1" applyAlignment="1" applyProtection="1">
      <alignment horizontal="center"/>
    </xf>
    <xf numFmtId="165" fontId="3" fillId="0" borderId="11" xfId="1" applyNumberFormat="1" applyFont="1" applyFill="1" applyBorder="1" applyAlignment="1" applyProtection="1">
      <alignment horizontal="center"/>
    </xf>
    <xf numFmtId="165" fontId="4" fillId="0" borderId="16" xfId="1" applyNumberFormat="1" applyFont="1" applyBorder="1" applyProtection="1"/>
    <xf numFmtId="164" fontId="4" fillId="0" borderId="16" xfId="1" applyNumberFormat="1" applyFont="1" applyBorder="1" applyProtection="1"/>
    <xf numFmtId="0" fontId="17" fillId="0" borderId="0" xfId="0" applyFont="1" applyProtection="1">
      <protection locked="0"/>
    </xf>
    <xf numFmtId="0" fontId="3" fillId="2" borderId="6" xfId="0" applyFont="1" applyFill="1" applyBorder="1" applyAlignment="1">
      <alignment horizontal="left"/>
    </xf>
    <xf numFmtId="0" fontId="9" fillId="0" borderId="14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0" fontId="9" fillId="0" borderId="3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8" fillId="2" borderId="12" xfId="4" applyFill="1" applyBorder="1" applyProtection="1"/>
    <xf numFmtId="165" fontId="9" fillId="2" borderId="0" xfId="2" applyNumberFormat="1" applyFont="1" applyFill="1" applyBorder="1" applyAlignment="1" applyProtection="1">
      <alignment horizontal="center"/>
    </xf>
    <xf numFmtId="165" fontId="9" fillId="2" borderId="9" xfId="2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43" fontId="9" fillId="2" borderId="8" xfId="0" applyNumberFormat="1" applyFont="1" applyFill="1" applyBorder="1" applyAlignment="1" applyProtection="1">
      <alignment horizontal="center"/>
    </xf>
    <xf numFmtId="164" fontId="9" fillId="2" borderId="0" xfId="1" applyNumberFormat="1" applyFont="1" applyFill="1" applyBorder="1" applyAlignment="1" applyProtection="1">
      <alignment horizontal="center"/>
    </xf>
    <xf numFmtId="164" fontId="9" fillId="2" borderId="9" xfId="1" applyNumberFormat="1" applyFont="1" applyFill="1" applyBorder="1" applyAlignment="1" applyProtection="1">
      <alignment horizontal="center"/>
    </xf>
    <xf numFmtId="165" fontId="10" fillId="2" borderId="2" xfId="2" applyNumberFormat="1" applyFont="1" applyFill="1" applyBorder="1" applyAlignment="1" applyProtection="1">
      <alignment horizontal="center"/>
    </xf>
    <xf numFmtId="165" fontId="10" fillId="2" borderId="15" xfId="2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43" fontId="10" fillId="2" borderId="4" xfId="0" applyNumberFormat="1" applyFont="1" applyFill="1" applyBorder="1" applyAlignment="1" applyProtection="1">
      <alignment horizontal="center"/>
    </xf>
    <xf numFmtId="164" fontId="10" fillId="2" borderId="2" xfId="1" applyNumberFormat="1" applyFont="1" applyFill="1" applyBorder="1" applyAlignment="1" applyProtection="1">
      <alignment horizontal="center"/>
    </xf>
    <xf numFmtId="164" fontId="10" fillId="2" borderId="15" xfId="1" applyNumberFormat="1" applyFont="1" applyFill="1" applyBorder="1" applyAlignment="1" applyProtection="1">
      <alignment horizontal="center"/>
    </xf>
    <xf numFmtId="165" fontId="9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4" xfId="0" applyFont="1" applyBorder="1" applyAlignment="1" applyProtection="1">
      <alignment horizontal="center"/>
      <protection locked="0"/>
    </xf>
    <xf numFmtId="165" fontId="9" fillId="0" borderId="14" xfId="2" applyNumberFormat="1" applyFont="1" applyBorder="1" applyAlignment="1" applyProtection="1">
      <alignment horizontal="center"/>
      <protection locked="0"/>
    </xf>
    <xf numFmtId="165" fontId="9" fillId="0" borderId="3" xfId="2" applyNumberFormat="1" applyFont="1" applyBorder="1" applyAlignment="1" applyProtection="1">
      <alignment horizontal="center"/>
      <protection locked="0"/>
    </xf>
    <xf numFmtId="165" fontId="9" fillId="0" borderId="12" xfId="2" applyNumberFormat="1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165" fontId="4" fillId="2" borderId="2" xfId="2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 applyProtection="1">
      <alignment horizontal="center"/>
    </xf>
    <xf numFmtId="165" fontId="9" fillId="0" borderId="3" xfId="2" applyNumberFormat="1" applyFont="1" applyFill="1" applyBorder="1" applyAlignment="1" applyProtection="1">
      <alignment horizontal="center"/>
      <protection locked="0"/>
    </xf>
    <xf numFmtId="165" fontId="4" fillId="0" borderId="0" xfId="1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/>
      <protection locked="0"/>
    </xf>
    <xf numFmtId="165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167" fontId="4" fillId="0" borderId="0" xfId="5" applyNumberFormat="1" applyFont="1" applyProtection="1">
      <protection locked="0"/>
    </xf>
    <xf numFmtId="8" fontId="0" fillId="0" borderId="0" xfId="0" applyNumberFormat="1"/>
    <xf numFmtId="10" fontId="0" fillId="0" borderId="0" xfId="5" applyNumberFormat="1" applyFont="1" applyFill="1"/>
    <xf numFmtId="10" fontId="0" fillId="0" borderId="0" xfId="0" applyNumberFormat="1" applyFill="1"/>
    <xf numFmtId="0" fontId="0" fillId="0" borderId="0" xfId="0" applyFill="1"/>
    <xf numFmtId="6" fontId="0" fillId="0" borderId="0" xfId="0" applyNumberFormat="1" applyFill="1"/>
    <xf numFmtId="9" fontId="0" fillId="0" borderId="0" xfId="0" applyNumberFormat="1"/>
    <xf numFmtId="0" fontId="0" fillId="0" borderId="0" xfId="0" applyFill="1" applyAlignment="1">
      <alignment vertical="top" wrapText="1"/>
    </xf>
    <xf numFmtId="44" fontId="0" fillId="0" borderId="0" xfId="3" applyFont="1" applyFill="1"/>
    <xf numFmtId="0" fontId="19" fillId="0" borderId="0" xfId="0" applyFont="1" applyFill="1" applyAlignment="1">
      <alignment vertical="top" wrapText="1"/>
    </xf>
    <xf numFmtId="44" fontId="19" fillId="0" borderId="0" xfId="3" applyFont="1" applyFill="1"/>
    <xf numFmtId="0" fontId="4" fillId="0" borderId="14" xfId="1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2" fillId="0" borderId="16" xfId="0" applyFont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Currency 2" xfId="3" xr:uid="{DFFD1CEA-BBD4-4F4E-81BD-AFC255D98FF5}"/>
    <cellStyle name="Hyperlink" xfId="4" builtinId="8"/>
    <cellStyle name="Normal" xfId="0" builtinId="0"/>
    <cellStyle name="Percent" xfId="5" builtinId="5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d Castro" id="{E7241A43-0A04-42B3-ADC9-E7D7AE0E6B31}" userId="S::castrot3@wwu.edu::d0b4f6a4-e0d7-4f55-9b1d-7668fb8b6f3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4" dT="2021-11-17T18:00:52.34" personId="{E7241A43-0A04-42B3-ADC9-E7D7AE0E6B31}" id="{081DBB5A-6881-4AAA-B748-E55BF8D2FAE8}">
    <text>For faculty positions only, Budgeted Salary based on Estimated Position Salary and assumes .75 FTE as full-time</text>
  </threadedComment>
  <threadedComment ref="P14" dT="2021-11-17T18:00:58.90" personId="{E7241A43-0A04-42B3-ADC9-E7D7AE0E6B31}" id="{BDB2FB5E-8A05-43E5-8DE4-1742BE666EBD}">
    <text>For faculty positions only, Budgeted Salary based on Estimated Position Salary and assumes .75 FTE as full-time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radschool.wwu.edu/ta-compens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5E399-1C24-4A1D-9E97-89114DD5D0A1}">
  <sheetPr codeName="Sheet1">
    <tabColor theme="9" tint="-0.249977111117893"/>
    <pageSetUpPr fitToPage="1"/>
  </sheetPr>
  <dimension ref="A1:AA67"/>
  <sheetViews>
    <sheetView showGridLines="0" tabSelected="1" zoomScale="85" zoomScaleNormal="85" workbookViewId="0">
      <pane ySplit="14" topLeftCell="A15" activePane="bottomLeft" state="frozen"/>
      <selection pane="bottomLeft" activeCell="G8" sqref="G8"/>
    </sheetView>
    <sheetView showGridLines="0" tabSelected="1" zoomScale="85" zoomScaleNormal="85" workbookViewId="1">
      <selection activeCell="U4" sqref="U4"/>
    </sheetView>
  </sheetViews>
  <sheetFormatPr defaultColWidth="9.140625" defaultRowHeight="15.75" x14ac:dyDescent="0.25"/>
  <cols>
    <col min="1" max="1" width="4.5703125" style="9" customWidth="1"/>
    <col min="2" max="2" width="51.42578125" style="9" customWidth="1"/>
    <col min="3" max="3" width="16" style="68" bestFit="1" customWidth="1"/>
    <col min="4" max="4" width="17.5703125" style="10" customWidth="1"/>
    <col min="5" max="5" width="12.28515625" style="11" bestFit="1" customWidth="1"/>
    <col min="6" max="6" width="9.7109375" style="12" customWidth="1"/>
    <col min="7" max="7" width="13.42578125" style="68" bestFit="1" customWidth="1"/>
    <col min="8" max="8" width="12.42578125" style="68" customWidth="1"/>
    <col min="9" max="9" width="13.42578125" style="68" bestFit="1" customWidth="1"/>
    <col min="10" max="10" width="13.42578125" style="68" customWidth="1"/>
    <col min="11" max="11" width="1.42578125" style="9" customWidth="1"/>
    <col min="12" max="12" width="15" style="10" customWidth="1"/>
    <col min="13" max="13" width="18.85546875" style="10" customWidth="1"/>
    <col min="14" max="14" width="12.28515625" style="144" customWidth="1"/>
    <col min="15" max="15" width="9.42578125" style="144" customWidth="1"/>
    <col min="16" max="16" width="14.5703125" style="68" customWidth="1"/>
    <col min="17" max="17" width="12.28515625" style="68" customWidth="1"/>
    <col min="18" max="18" width="14.5703125" style="68" customWidth="1"/>
    <col min="19" max="19" width="13.42578125" style="68" customWidth="1"/>
    <col min="20" max="20" width="2.5703125" style="9" customWidth="1"/>
    <col min="21" max="21" width="12" style="9" bestFit="1" customWidth="1"/>
    <col min="22" max="22" width="9.140625" style="9"/>
    <col min="23" max="23" width="10" style="9" bestFit="1" customWidth="1"/>
    <col min="24" max="25" width="12.140625" style="9" bestFit="1" customWidth="1"/>
    <col min="26" max="16384" width="9.140625" style="9"/>
  </cols>
  <sheetData>
    <row r="1" spans="1:25" ht="21" x14ac:dyDescent="0.35">
      <c r="A1" s="188" t="s">
        <v>103</v>
      </c>
      <c r="B1" s="1"/>
      <c r="C1" s="67"/>
      <c r="D1" s="2"/>
      <c r="E1" s="3"/>
      <c r="F1" s="4"/>
      <c r="G1" s="67"/>
      <c r="I1" s="67"/>
      <c r="J1" s="67"/>
      <c r="K1" s="5"/>
      <c r="L1" s="6"/>
      <c r="M1" s="2"/>
      <c r="N1" s="7"/>
      <c r="O1" s="7"/>
      <c r="P1" s="80"/>
      <c r="Q1" s="80"/>
      <c r="R1" s="80"/>
      <c r="S1" s="67"/>
      <c r="T1" s="8"/>
      <c r="U1" s="67"/>
      <c r="V1" s="226"/>
      <c r="W1" s="67"/>
    </row>
    <row r="2" spans="1:25" ht="22.5" thickBot="1" x14ac:dyDescent="0.45">
      <c r="A2" s="245" t="s">
        <v>107</v>
      </c>
      <c r="B2" s="245"/>
      <c r="C2" s="186"/>
      <c r="D2" s="187"/>
      <c r="E2" s="3"/>
      <c r="F2" s="4"/>
      <c r="G2" s="67"/>
      <c r="K2" s="5"/>
      <c r="L2" s="6"/>
      <c r="M2" s="2"/>
      <c r="N2" s="7"/>
      <c r="O2" s="7"/>
      <c r="P2" s="80"/>
      <c r="Q2" s="80"/>
      <c r="R2" s="80"/>
      <c r="S2" s="67"/>
      <c r="T2" s="8"/>
      <c r="V2" s="227"/>
      <c r="W2" s="67"/>
    </row>
    <row r="3" spans="1:25" ht="7.5" customHeight="1" thickTop="1" x14ac:dyDescent="0.4">
      <c r="A3" s="152"/>
      <c r="B3" s="153"/>
      <c r="C3" s="154"/>
      <c r="D3" s="151"/>
      <c r="E3" s="3"/>
      <c r="F3" s="4"/>
      <c r="G3" s="67"/>
      <c r="H3" s="67"/>
      <c r="I3" s="67"/>
      <c r="J3" s="67"/>
      <c r="K3" s="5"/>
      <c r="L3" s="6"/>
      <c r="M3" s="2"/>
      <c r="N3" s="7"/>
      <c r="O3" s="7"/>
      <c r="P3" s="80"/>
      <c r="Q3" s="80"/>
      <c r="R3" s="80"/>
      <c r="S3" s="67"/>
      <c r="T3" s="8"/>
    </row>
    <row r="4" spans="1:25" ht="21.75" x14ac:dyDescent="0.4">
      <c r="A4" s="149" t="s">
        <v>96</v>
      </c>
      <c r="B4" s="1"/>
      <c r="C4" s="67"/>
      <c r="D4" s="241">
        <v>2024</v>
      </c>
      <c r="E4" s="3"/>
      <c r="F4" s="4"/>
      <c r="G4" s="67"/>
      <c r="H4" s="67"/>
      <c r="I4" s="67"/>
      <c r="J4" s="67"/>
      <c r="K4" s="5"/>
      <c r="L4" s="6"/>
      <c r="M4" s="2"/>
      <c r="N4" s="7"/>
      <c r="O4" s="7"/>
      <c r="P4" s="80"/>
      <c r="Q4" s="80"/>
      <c r="R4" s="80"/>
      <c r="S4" s="67"/>
      <c r="T4" s="8"/>
      <c r="V4" s="227"/>
      <c r="W4" s="67"/>
    </row>
    <row r="5" spans="1:25" ht="21.75" x14ac:dyDescent="0.4">
      <c r="A5" s="149"/>
      <c r="B5" s="1"/>
      <c r="C5" s="67"/>
      <c r="D5" s="150"/>
      <c r="E5" s="3"/>
      <c r="F5" s="4"/>
      <c r="G5" s="67"/>
      <c r="H5" s="67"/>
      <c r="I5" s="67"/>
      <c r="J5" s="67"/>
      <c r="K5" s="5"/>
      <c r="L5" s="6"/>
      <c r="M5" s="2"/>
      <c r="N5" s="7"/>
      <c r="O5" s="7"/>
      <c r="P5" s="80"/>
      <c r="Q5" s="80"/>
      <c r="R5" s="80"/>
      <c r="S5" s="67"/>
      <c r="T5" s="8"/>
    </row>
    <row r="6" spans="1:25" ht="21.75" x14ac:dyDescent="0.4">
      <c r="A6" s="28" t="s">
        <v>0</v>
      </c>
      <c r="B6" s="1"/>
      <c r="C6" s="67"/>
      <c r="D6" s="2"/>
      <c r="E6" s="3"/>
      <c r="F6" s="4"/>
      <c r="G6" s="67"/>
      <c r="H6" s="67"/>
      <c r="I6" s="67"/>
      <c r="J6" s="67"/>
      <c r="K6" s="5"/>
      <c r="L6" s="6"/>
      <c r="M6" s="2"/>
      <c r="N6" s="7"/>
      <c r="O6" s="7"/>
      <c r="P6" s="80"/>
      <c r="Q6" s="80"/>
      <c r="R6" s="80"/>
      <c r="S6" s="67"/>
      <c r="T6" s="8"/>
    </row>
    <row r="7" spans="1:25" x14ac:dyDescent="0.25">
      <c r="A7" s="33" t="s">
        <v>71</v>
      </c>
      <c r="B7" s="1"/>
      <c r="C7" s="67"/>
      <c r="D7" s="2"/>
      <c r="E7" s="3"/>
      <c r="F7" s="4"/>
      <c r="G7" s="67"/>
      <c r="H7" s="67"/>
      <c r="I7" s="67"/>
      <c r="J7" s="67"/>
      <c r="K7" s="5"/>
      <c r="L7" s="6"/>
      <c r="M7" s="2"/>
      <c r="N7" s="7"/>
      <c r="O7" s="7"/>
      <c r="P7" s="80"/>
      <c r="Q7" s="80"/>
      <c r="R7" s="80"/>
      <c r="S7" s="67"/>
      <c r="T7" s="8"/>
    </row>
    <row r="8" spans="1:25" x14ac:dyDescent="0.25">
      <c r="A8" s="9" t="s">
        <v>95</v>
      </c>
      <c r="B8" s="5"/>
    </row>
    <row r="9" spans="1:25" x14ac:dyDescent="0.25">
      <c r="A9" s="9" t="s">
        <v>93</v>
      </c>
      <c r="B9" s="5"/>
    </row>
    <row r="10" spans="1:25" x14ac:dyDescent="0.25">
      <c r="A10" s="9" t="s">
        <v>35</v>
      </c>
      <c r="B10" s="5"/>
    </row>
    <row r="11" spans="1:25" x14ac:dyDescent="0.25">
      <c r="A11" s="9" t="s">
        <v>1</v>
      </c>
      <c r="B11" s="5"/>
    </row>
    <row r="12" spans="1:25" x14ac:dyDescent="0.25">
      <c r="B12" s="13"/>
      <c r="C12" s="67"/>
      <c r="D12" s="2"/>
      <c r="E12" s="3"/>
      <c r="F12" s="4"/>
      <c r="G12" s="67"/>
      <c r="H12" s="67"/>
      <c r="I12" s="67"/>
      <c r="J12" s="67"/>
      <c r="K12" s="5"/>
      <c r="L12" s="2"/>
      <c r="M12" s="2"/>
      <c r="N12" s="145"/>
      <c r="O12" s="145"/>
      <c r="P12" s="67"/>
      <c r="Q12" s="67"/>
      <c r="R12" s="67"/>
      <c r="S12" s="67"/>
    </row>
    <row r="13" spans="1:25" ht="21" customHeight="1" x14ac:dyDescent="0.25">
      <c r="B13" s="5"/>
      <c r="C13" s="242" t="str">
        <f>CONCATENATE("Fiscal Year ", D4)</f>
        <v>Fiscal Year 2024</v>
      </c>
      <c r="D13" s="243"/>
      <c r="E13" s="243"/>
      <c r="F13" s="243"/>
      <c r="G13" s="243"/>
      <c r="H13" s="243"/>
      <c r="I13" s="243"/>
      <c r="J13" s="244"/>
      <c r="K13" s="5"/>
      <c r="L13" s="242" t="str">
        <f>CONCATENATE("Fiscal Year ", 1+D4)</f>
        <v>Fiscal Year 2025</v>
      </c>
      <c r="M13" s="243"/>
      <c r="N13" s="243"/>
      <c r="O13" s="243"/>
      <c r="P13" s="243"/>
      <c r="Q13" s="243"/>
      <c r="R13" s="243"/>
      <c r="S13" s="244"/>
    </row>
    <row r="14" spans="1:25" ht="47.25" x14ac:dyDescent="0.25">
      <c r="A14" s="39"/>
      <c r="B14" s="40" t="s">
        <v>2</v>
      </c>
      <c r="C14" s="69" t="s">
        <v>43</v>
      </c>
      <c r="D14" s="41" t="s">
        <v>44</v>
      </c>
      <c r="E14" s="41" t="s">
        <v>3</v>
      </c>
      <c r="F14" s="41" t="s">
        <v>4</v>
      </c>
      <c r="G14" s="69" t="s">
        <v>5</v>
      </c>
      <c r="H14" s="76" t="s">
        <v>6</v>
      </c>
      <c r="I14" s="69" t="s">
        <v>33</v>
      </c>
      <c r="J14" s="81" t="s">
        <v>34</v>
      </c>
      <c r="K14" s="5"/>
      <c r="L14" s="45" t="s">
        <v>43</v>
      </c>
      <c r="M14" s="41" t="s">
        <v>44</v>
      </c>
      <c r="N14" s="42" t="s">
        <v>3</v>
      </c>
      <c r="O14" s="42" t="s">
        <v>4</v>
      </c>
      <c r="P14" s="69" t="s">
        <v>5</v>
      </c>
      <c r="Q14" s="76" t="s">
        <v>6</v>
      </c>
      <c r="R14" s="69" t="s">
        <v>33</v>
      </c>
      <c r="S14" s="81" t="s">
        <v>34</v>
      </c>
    </row>
    <row r="15" spans="1:25" x14ac:dyDescent="0.25">
      <c r="A15" s="51"/>
      <c r="B15" s="52" t="s">
        <v>106</v>
      </c>
      <c r="C15" s="70"/>
      <c r="D15" s="34"/>
      <c r="E15" s="35"/>
      <c r="F15" s="35"/>
      <c r="G15" s="70"/>
      <c r="H15" s="77"/>
      <c r="I15" s="77"/>
      <c r="J15" s="82"/>
      <c r="K15" s="5"/>
      <c r="L15" s="50"/>
      <c r="M15" s="34"/>
      <c r="N15" s="35"/>
      <c r="O15" s="35"/>
      <c r="P15" s="70"/>
      <c r="Q15" s="77"/>
      <c r="R15" s="77"/>
      <c r="S15" s="82"/>
    </row>
    <row r="16" spans="1:25" x14ac:dyDescent="0.25">
      <c r="A16" s="43" t="s">
        <v>7</v>
      </c>
      <c r="B16" s="54"/>
      <c r="C16" s="71"/>
      <c r="D16" s="55"/>
      <c r="E16" s="56"/>
      <c r="F16" s="56"/>
      <c r="G16" s="119">
        <f>(C16/0.75)*F16</f>
        <v>0</v>
      </c>
      <c r="H16" s="119">
        <f>IF(AND(F16&lt;0.3725,F16&gt;0),('Benefit Rates'!$C$17*'Salaries &amp; Benefits '!G16)+('Benefit Rates'!$C$6+'Benefit Rates'!$C$7)*12*F16,IF(AND(F16&gt;=0.3725,F16&lt;=1),'Benefit Rates'!$C$13*E16+('Benefit Rates'!$C$14*'Salaries &amp; Benefits '!G16)+('Benefit Rates'!$C$6+'Benefit Rates'!$C$7)*12*F16,IF(F16&gt;1,'Benefit Rates'!$C$13*E16+('Benefit Rates'!$C$14*'Salaries &amp; Benefits '!G16)++('Benefit Rates'!$C$6+'Benefit Rates'!$C$7)*12*F16,0)))</f>
        <v>0</v>
      </c>
      <c r="I16" s="119">
        <f>G16+H16</f>
        <v>0</v>
      </c>
      <c r="J16" s="120">
        <f>D16*E16</f>
        <v>0</v>
      </c>
      <c r="L16" s="138"/>
      <c r="M16" s="55"/>
      <c r="N16" s="56"/>
      <c r="O16" s="56"/>
      <c r="P16" s="119">
        <f>(L16/0.75)*O16</f>
        <v>0</v>
      </c>
      <c r="Q16" s="119">
        <f>IF(AND(O16&lt;0.3725,O16&gt;0),('Benefit Rates'!$C$17*'Salaries &amp; Benefits '!P16)+('Benefit Rates'!$C$6+'Benefit Rates'!$C$7)*12*O16,IF(AND(O16&gt;=0.3725,O16&lt;=1),'Benefit Rates'!$C$13*N16+('Benefit Rates'!$C$14*'Salaries &amp; Benefits '!P16)+('Benefit Rates'!$C$6+'Benefit Rates'!$C$7)*12*O16,IF(O16&gt;1,'Benefit Rates'!$C$13*N16+('Benefit Rates'!$C$14*'Salaries &amp; Benefits '!P16)++('Benefit Rates'!$C$6+'Benefit Rates'!$C$7)*12*O16,0)))</f>
        <v>0</v>
      </c>
      <c r="R16" s="119">
        <f>P16+Q16</f>
        <v>0</v>
      </c>
      <c r="S16" s="120">
        <f>M16*N16</f>
        <v>0</v>
      </c>
      <c r="U16" s="10"/>
      <c r="V16" s="230"/>
      <c r="W16" s="229"/>
      <c r="X16" s="10"/>
      <c r="Y16" s="10"/>
    </row>
    <row r="17" spans="1:27" x14ac:dyDescent="0.25">
      <c r="A17" s="43" t="s">
        <v>8</v>
      </c>
      <c r="B17" s="54"/>
      <c r="C17" s="71"/>
      <c r="D17" s="55"/>
      <c r="E17" s="56"/>
      <c r="F17" s="56"/>
      <c r="G17" s="119">
        <f t="shared" ref="G17:G25" si="0">(C17/0.75)*F17</f>
        <v>0</v>
      </c>
      <c r="H17" s="119">
        <f>IF(AND(F17&lt;0.3725,F17&gt;0),('Benefit Rates'!$C$17*'Salaries &amp; Benefits '!G17)+('Benefit Rates'!$C$6+'Benefit Rates'!$C$7)*12*F17,IF(AND(F17&gt;=0.3725,F17&lt;=1),'Benefit Rates'!$C$13*E17+('Benefit Rates'!$C$14*'Salaries &amp; Benefits '!G17)+('Benefit Rates'!$C$6+'Benefit Rates'!$C$7)*12*F17,IF(F17&gt;1,'Benefit Rates'!$C$13*E17+('Benefit Rates'!$C$14*'Salaries &amp; Benefits '!G17)++('Benefit Rates'!$C$6+'Benefit Rates'!$C$7)*12*F17,0)))</f>
        <v>0</v>
      </c>
      <c r="I17" s="119">
        <f t="shared" ref="I17:I25" si="1">G17+H17</f>
        <v>0</v>
      </c>
      <c r="J17" s="120">
        <f t="shared" ref="J17:J25" si="2">D17*E17</f>
        <v>0</v>
      </c>
      <c r="L17" s="57"/>
      <c r="M17" s="55"/>
      <c r="N17" s="56"/>
      <c r="O17" s="56"/>
      <c r="P17" s="119">
        <f t="shared" ref="P17:P25" si="3">(L17/0.75)*O17</f>
        <v>0</v>
      </c>
      <c r="Q17" s="119">
        <f>IF(AND(O17&lt;0.3725,O17&gt;0),('Benefit Rates'!$C$17*'Salaries &amp; Benefits '!P17)+('Benefit Rates'!$C$6+'Benefit Rates'!$C$7)*12*O17,IF(AND(O17&gt;=0.3725,O17&lt;=1),'Benefit Rates'!$C$13*N17+('Benefit Rates'!$C$14*'Salaries &amp; Benefits '!P17)+('Benefit Rates'!$C$6+'Benefit Rates'!$C$7)*12*O17,IF(O17&gt;1,'Benefit Rates'!$C$13*N17+('Benefit Rates'!$C$14*'Salaries &amp; Benefits '!P17)++('Benefit Rates'!$C$6+'Benefit Rates'!$C$7)*12*O17,0)))</f>
        <v>0</v>
      </c>
      <c r="R17" s="119">
        <f t="shared" ref="R17:R25" si="4">P17+Q17</f>
        <v>0</v>
      </c>
      <c r="S17" s="120">
        <f t="shared" ref="S17:S25" si="5">M17*N17</f>
        <v>0</v>
      </c>
      <c r="U17" s="10"/>
      <c r="V17" s="230"/>
      <c r="W17" s="229"/>
      <c r="X17" s="10"/>
      <c r="Y17" s="10"/>
      <c r="AA17" s="228"/>
    </row>
    <row r="18" spans="1:27" x14ac:dyDescent="0.25">
      <c r="A18" s="43" t="s">
        <v>9</v>
      </c>
      <c r="B18" s="54"/>
      <c r="C18" s="71"/>
      <c r="D18" s="55"/>
      <c r="E18" s="56"/>
      <c r="F18" s="56"/>
      <c r="G18" s="119">
        <f t="shared" si="0"/>
        <v>0</v>
      </c>
      <c r="H18" s="119">
        <f>IF(AND(F18&lt;0.3725,F18&gt;0),('Benefit Rates'!$C$17*'Salaries &amp; Benefits '!G18)+('Benefit Rates'!$C$6+'Benefit Rates'!$C$7)*12*F18,IF(AND(F18&gt;=0.3725,F18&lt;=1),'Benefit Rates'!$C$13*E18+('Benefit Rates'!$C$14*'Salaries &amp; Benefits '!G18)+('Benefit Rates'!$C$6+'Benefit Rates'!$C$7)*12*F18,IF(F18&gt;1,'Benefit Rates'!$C$13*E18+('Benefit Rates'!$C$14*'Salaries &amp; Benefits '!G18)++('Benefit Rates'!$C$6+'Benefit Rates'!$C$7)*12*F18,0)))</f>
        <v>0</v>
      </c>
      <c r="I18" s="119">
        <f t="shared" si="1"/>
        <v>0</v>
      </c>
      <c r="J18" s="120">
        <f t="shared" si="2"/>
        <v>0</v>
      </c>
      <c r="L18" s="54"/>
      <c r="M18" s="55"/>
      <c r="N18" s="56"/>
      <c r="O18" s="56"/>
      <c r="P18" s="119">
        <f t="shared" si="3"/>
        <v>0</v>
      </c>
      <c r="Q18" s="119">
        <f>IF(AND(O18&lt;0.3725,O18&gt;0),('Benefit Rates'!$C$17*'Salaries &amp; Benefits '!P18)+('Benefit Rates'!$C$6+'Benefit Rates'!$C$7)*12*O18,IF(AND(O18&gt;=0.3725,O18&lt;=1),'Benefit Rates'!$C$13*N18+('Benefit Rates'!$C$14*'Salaries &amp; Benefits '!P18)+('Benefit Rates'!$C$6+'Benefit Rates'!$C$7)*12*O18,IF(O18&gt;1,'Benefit Rates'!$C$13*N18+('Benefit Rates'!$C$14*'Salaries &amp; Benefits '!P18)++('Benefit Rates'!$C$6+'Benefit Rates'!$C$7)*12*O18,0)))</f>
        <v>0</v>
      </c>
      <c r="R18" s="119">
        <f t="shared" si="4"/>
        <v>0</v>
      </c>
      <c r="S18" s="120">
        <f t="shared" si="5"/>
        <v>0</v>
      </c>
      <c r="U18" s="10"/>
      <c r="V18" s="230"/>
      <c r="W18" s="229"/>
      <c r="X18" s="10"/>
      <c r="Y18" s="10"/>
    </row>
    <row r="19" spans="1:27" x14ac:dyDescent="0.25">
      <c r="A19" s="43" t="s">
        <v>10</v>
      </c>
      <c r="B19" s="54"/>
      <c r="C19" s="71"/>
      <c r="D19" s="55"/>
      <c r="E19" s="56"/>
      <c r="F19" s="56"/>
      <c r="G19" s="119">
        <f t="shared" si="0"/>
        <v>0</v>
      </c>
      <c r="H19" s="119">
        <f>IF(AND(F19&lt;0.3725,F19&gt;0),('Benefit Rates'!$C$17*'Salaries &amp; Benefits '!G19)+('Benefit Rates'!$C$6+'Benefit Rates'!$C$7)*12*F19,IF(AND(F19&gt;=0.3725,F19&lt;=1),'Benefit Rates'!$C$13*E19+('Benefit Rates'!$C$14*'Salaries &amp; Benefits '!G19)+('Benefit Rates'!$C$6+'Benefit Rates'!$C$7)*12*F19,IF(F19&gt;1,'Benefit Rates'!$C$13*E19+('Benefit Rates'!$C$14*'Salaries &amp; Benefits '!G19)++('Benefit Rates'!$C$6+'Benefit Rates'!$C$7)*12*F19,0)))</f>
        <v>0</v>
      </c>
      <c r="I19" s="119">
        <f t="shared" si="1"/>
        <v>0</v>
      </c>
      <c r="J19" s="120">
        <f t="shared" si="2"/>
        <v>0</v>
      </c>
      <c r="L19" s="54"/>
      <c r="M19" s="55"/>
      <c r="N19" s="56"/>
      <c r="O19" s="56"/>
      <c r="P19" s="119">
        <f t="shared" si="3"/>
        <v>0</v>
      </c>
      <c r="Q19" s="119">
        <f>IF(AND(O19&lt;0.3725,O19&gt;0),('Benefit Rates'!$C$17*'Salaries &amp; Benefits '!P19)+('Benefit Rates'!$C$6+'Benefit Rates'!$C$7)*12*O19,IF(AND(O19&gt;=0.3725,O19&lt;=1),'Benefit Rates'!$C$13*N19+('Benefit Rates'!$C$14*'Salaries &amp; Benefits '!P19)+('Benefit Rates'!$C$6+'Benefit Rates'!$C$7)*12*O19,IF(O19&gt;1,'Benefit Rates'!$C$13*N19+('Benefit Rates'!$C$14*'Salaries &amp; Benefits '!P19)++('Benefit Rates'!$C$6+'Benefit Rates'!$C$7)*12*O19,0)))</f>
        <v>0</v>
      </c>
      <c r="R19" s="119">
        <f t="shared" si="4"/>
        <v>0</v>
      </c>
      <c r="S19" s="120">
        <f t="shared" si="5"/>
        <v>0</v>
      </c>
      <c r="U19" s="10"/>
      <c r="V19" s="230"/>
      <c r="W19" s="229"/>
      <c r="X19" s="10"/>
      <c r="Y19" s="10"/>
    </row>
    <row r="20" spans="1:27" x14ac:dyDescent="0.25">
      <c r="A20" s="43" t="s">
        <v>11</v>
      </c>
      <c r="B20" s="54"/>
      <c r="C20" s="71"/>
      <c r="D20" s="55"/>
      <c r="E20" s="56"/>
      <c r="F20" s="56"/>
      <c r="G20" s="119">
        <f t="shared" si="0"/>
        <v>0</v>
      </c>
      <c r="H20" s="119">
        <f>IF(AND(F20&lt;0.3725,F20&gt;0),('Benefit Rates'!$C$17*'Salaries &amp; Benefits '!G20)+('Benefit Rates'!$C$6+'Benefit Rates'!$C$7)*12*F20,IF(AND(F20&gt;=0.3725,F20&lt;=1),'Benefit Rates'!$C$13*E20+('Benefit Rates'!$C$14*'Salaries &amp; Benefits '!G20)+('Benefit Rates'!$C$6+'Benefit Rates'!$C$7)*12*F20,IF(F20&gt;1,'Benefit Rates'!$C$13*E20+('Benefit Rates'!$C$14*'Salaries &amp; Benefits '!G20)++('Benefit Rates'!$C$6+'Benefit Rates'!$C$7)*12*F20,0)))</f>
        <v>0</v>
      </c>
      <c r="I20" s="119">
        <f t="shared" si="1"/>
        <v>0</v>
      </c>
      <c r="J20" s="120">
        <f t="shared" si="2"/>
        <v>0</v>
      </c>
      <c r="L20" s="54"/>
      <c r="M20" s="55"/>
      <c r="N20" s="56"/>
      <c r="O20" s="56"/>
      <c r="P20" s="119">
        <f t="shared" si="3"/>
        <v>0</v>
      </c>
      <c r="Q20" s="119">
        <f>IF(AND(O20&lt;0.3725,O20&gt;0),('Benefit Rates'!$C$17*'Salaries &amp; Benefits '!P20)+('Benefit Rates'!$C$6+'Benefit Rates'!$C$7)*12*O20,IF(AND(O20&gt;=0.3725,O20&lt;=1),'Benefit Rates'!$C$13*N20+('Benefit Rates'!$C$14*'Salaries &amp; Benefits '!P20)+('Benefit Rates'!$C$6+'Benefit Rates'!$C$7)*12*O20,IF(O20&gt;1,'Benefit Rates'!$C$13*N20+('Benefit Rates'!$C$14*'Salaries &amp; Benefits '!P20)++('Benefit Rates'!$C$6+'Benefit Rates'!$C$7)*12*O20,0)))</f>
        <v>0</v>
      </c>
      <c r="R20" s="119">
        <f t="shared" si="4"/>
        <v>0</v>
      </c>
      <c r="S20" s="120">
        <f t="shared" si="5"/>
        <v>0</v>
      </c>
      <c r="U20" s="10"/>
      <c r="V20" s="230"/>
      <c r="W20" s="229"/>
      <c r="X20" s="10"/>
      <c r="Y20" s="10"/>
    </row>
    <row r="21" spans="1:27" x14ac:dyDescent="0.25">
      <c r="A21" s="43" t="s">
        <v>12</v>
      </c>
      <c r="B21" s="54"/>
      <c r="C21" s="71"/>
      <c r="D21" s="55"/>
      <c r="E21" s="56"/>
      <c r="F21" s="56"/>
      <c r="G21" s="119">
        <f t="shared" si="0"/>
        <v>0</v>
      </c>
      <c r="H21" s="119">
        <f>IF(AND(F21&lt;0.3725,F21&gt;0),('Benefit Rates'!$C$17*'Salaries &amp; Benefits '!G21)+('Benefit Rates'!$C$6+'Benefit Rates'!$C$7)*12*F21,IF(AND(F21&gt;=0.3725,F21&lt;=1),'Benefit Rates'!$C$13*E21+('Benefit Rates'!$C$14*'Salaries &amp; Benefits '!G21)+('Benefit Rates'!$C$6+'Benefit Rates'!$C$7)*12*F21,IF(F21&gt;1,'Benefit Rates'!$C$13*E21+('Benefit Rates'!$C$14*'Salaries &amp; Benefits '!G21)++('Benefit Rates'!$C$6+'Benefit Rates'!$C$7)*12*F21,0)))</f>
        <v>0</v>
      </c>
      <c r="I21" s="119">
        <f t="shared" si="1"/>
        <v>0</v>
      </c>
      <c r="J21" s="120">
        <f t="shared" si="2"/>
        <v>0</v>
      </c>
      <c r="L21" s="54"/>
      <c r="M21" s="55"/>
      <c r="N21" s="56"/>
      <c r="O21" s="56"/>
      <c r="P21" s="119">
        <f t="shared" si="3"/>
        <v>0</v>
      </c>
      <c r="Q21" s="119">
        <f>IF(AND(O21&lt;0.3725,O21&gt;0),('Benefit Rates'!$C$17*'Salaries &amp; Benefits '!P21)+('Benefit Rates'!$C$6+'Benefit Rates'!$C$7)*12*O21,IF(AND(O21&gt;=0.3725,O21&lt;=1),'Benefit Rates'!$C$13*N21+('Benefit Rates'!$C$14*'Salaries &amp; Benefits '!P21)+('Benefit Rates'!$C$6+'Benefit Rates'!$C$7)*12*O21,IF(O21&gt;1,'Benefit Rates'!$C$13*N21+('Benefit Rates'!$C$14*'Salaries &amp; Benefits '!P21)++('Benefit Rates'!$C$6+'Benefit Rates'!$C$7)*12*O21,0)))</f>
        <v>0</v>
      </c>
      <c r="R21" s="119">
        <f t="shared" si="4"/>
        <v>0</v>
      </c>
      <c r="S21" s="120">
        <f t="shared" si="5"/>
        <v>0</v>
      </c>
      <c r="U21" s="10"/>
      <c r="V21" s="230"/>
      <c r="W21" s="229"/>
    </row>
    <row r="22" spans="1:27" x14ac:dyDescent="0.25">
      <c r="A22" s="43" t="s">
        <v>13</v>
      </c>
      <c r="B22" s="54"/>
      <c r="C22" s="71"/>
      <c r="D22" s="55"/>
      <c r="E22" s="56"/>
      <c r="F22" s="56"/>
      <c r="G22" s="119">
        <f t="shared" si="0"/>
        <v>0</v>
      </c>
      <c r="H22" s="119">
        <f>IF(AND(F22&lt;0.3725,F22&gt;0),('Benefit Rates'!$C$17*'Salaries &amp; Benefits '!G22)+('Benefit Rates'!$C$6+'Benefit Rates'!$C$7)*12*F22,IF(AND(F22&gt;=0.3725,F22&lt;=1),'Benefit Rates'!$C$13*E22+('Benefit Rates'!$C$14*'Salaries &amp; Benefits '!G22)+('Benefit Rates'!$C$6+'Benefit Rates'!$C$7)*12*F22,IF(F22&gt;1,'Benefit Rates'!$C$13*E22+('Benefit Rates'!$C$14*'Salaries &amp; Benefits '!G22)++('Benefit Rates'!$C$6+'Benefit Rates'!$C$7)*12*F22,0)))</f>
        <v>0</v>
      </c>
      <c r="I22" s="119">
        <f t="shared" si="1"/>
        <v>0</v>
      </c>
      <c r="J22" s="120">
        <f t="shared" si="2"/>
        <v>0</v>
      </c>
      <c r="L22" s="54"/>
      <c r="M22" s="55"/>
      <c r="N22" s="56"/>
      <c r="O22" s="56"/>
      <c r="P22" s="119">
        <f t="shared" si="3"/>
        <v>0</v>
      </c>
      <c r="Q22" s="119">
        <f>IF(AND(O22&lt;0.3725,O22&gt;0),('Benefit Rates'!$C$17*'Salaries &amp; Benefits '!P22)+('Benefit Rates'!$C$6+'Benefit Rates'!$C$7)*12*O22,IF(AND(O22&gt;=0.3725,O22&lt;=1),'Benefit Rates'!$C$13*N22+('Benefit Rates'!$C$14*'Salaries &amp; Benefits '!P22)+('Benefit Rates'!$C$6+'Benefit Rates'!$C$7)*12*O22,IF(O22&gt;1,'Benefit Rates'!$C$13*N22+('Benefit Rates'!$C$14*'Salaries &amp; Benefits '!P22)++('Benefit Rates'!$C$6+'Benefit Rates'!$C$7)*12*O22,0)))</f>
        <v>0</v>
      </c>
      <c r="R22" s="119">
        <f t="shared" si="4"/>
        <v>0</v>
      </c>
      <c r="S22" s="120">
        <f t="shared" si="5"/>
        <v>0</v>
      </c>
      <c r="U22" s="10"/>
    </row>
    <row r="23" spans="1:27" x14ac:dyDescent="0.25">
      <c r="A23" s="43" t="s">
        <v>14</v>
      </c>
      <c r="B23" s="54"/>
      <c r="C23" s="71"/>
      <c r="D23" s="55"/>
      <c r="E23" s="56"/>
      <c r="F23" s="56"/>
      <c r="G23" s="119">
        <f t="shared" si="0"/>
        <v>0</v>
      </c>
      <c r="H23" s="119">
        <f>IF(AND(F23&lt;0.3725,F23&gt;0),('Benefit Rates'!$C$17*'Salaries &amp; Benefits '!G23)+('Benefit Rates'!$C$6+'Benefit Rates'!$C$7)*12*F23,IF(AND(F23&gt;=0.3725,F23&lt;=1),'Benefit Rates'!$C$13*E23+('Benefit Rates'!$C$14*'Salaries &amp; Benefits '!G23)+('Benefit Rates'!$C$6+'Benefit Rates'!$C$7)*12*F23,IF(F23&gt;1,'Benefit Rates'!$C$13*E23+('Benefit Rates'!$C$14*'Salaries &amp; Benefits '!G23)++('Benefit Rates'!$C$6+'Benefit Rates'!$C$7)*12*F23,0)))</f>
        <v>0</v>
      </c>
      <c r="I23" s="119">
        <f t="shared" si="1"/>
        <v>0</v>
      </c>
      <c r="J23" s="120">
        <f t="shared" si="2"/>
        <v>0</v>
      </c>
      <c r="L23" s="54"/>
      <c r="M23" s="55"/>
      <c r="N23" s="56"/>
      <c r="O23" s="56"/>
      <c r="P23" s="119">
        <f t="shared" si="3"/>
        <v>0</v>
      </c>
      <c r="Q23" s="119">
        <f>IF(AND(O23&lt;0.3725,O23&gt;0),('Benefit Rates'!$C$17*'Salaries &amp; Benefits '!P23)+('Benefit Rates'!$C$6+'Benefit Rates'!$C$7)*12*O23,IF(AND(O23&gt;=0.3725,O23&lt;=1),'Benefit Rates'!$C$13*N23+('Benefit Rates'!$C$14*'Salaries &amp; Benefits '!P23)+('Benefit Rates'!$C$6+'Benefit Rates'!$C$7)*12*O23,IF(O23&gt;1,'Benefit Rates'!$C$13*N23+('Benefit Rates'!$C$14*'Salaries &amp; Benefits '!P23)++('Benefit Rates'!$C$6+'Benefit Rates'!$C$7)*12*O23,0)))</f>
        <v>0</v>
      </c>
      <c r="R23" s="119">
        <f t="shared" si="4"/>
        <v>0</v>
      </c>
      <c r="S23" s="120">
        <f t="shared" si="5"/>
        <v>0</v>
      </c>
      <c r="U23" s="10"/>
    </row>
    <row r="24" spans="1:27" x14ac:dyDescent="0.25">
      <c r="A24" s="43" t="s">
        <v>15</v>
      </c>
      <c r="B24" s="54"/>
      <c r="C24" s="71"/>
      <c r="D24" s="55"/>
      <c r="E24" s="56"/>
      <c r="F24" s="56"/>
      <c r="G24" s="119">
        <f t="shared" si="0"/>
        <v>0</v>
      </c>
      <c r="H24" s="119">
        <f>IF(AND(F24&lt;0.3725,F24&gt;0),('Benefit Rates'!$C$17*'Salaries &amp; Benefits '!G24)+('Benefit Rates'!$C$6+'Benefit Rates'!$C$7)*12*F24,IF(AND(F24&gt;=0.3725,F24&lt;=1),'Benefit Rates'!$C$13*E24+('Benefit Rates'!$C$14*'Salaries &amp; Benefits '!G24)+('Benefit Rates'!$C$6+'Benefit Rates'!$C$7)*12*F24,IF(F24&gt;1,'Benefit Rates'!$C$13*E24+('Benefit Rates'!$C$14*'Salaries &amp; Benefits '!G24)++('Benefit Rates'!$C$6+'Benefit Rates'!$C$7)*12*F24,0)))</f>
        <v>0</v>
      </c>
      <c r="I24" s="119">
        <f t="shared" si="1"/>
        <v>0</v>
      </c>
      <c r="J24" s="120">
        <f t="shared" si="2"/>
        <v>0</v>
      </c>
      <c r="L24" s="54"/>
      <c r="M24" s="55"/>
      <c r="N24" s="56"/>
      <c r="O24" s="56"/>
      <c r="P24" s="119">
        <f t="shared" si="3"/>
        <v>0</v>
      </c>
      <c r="Q24" s="119">
        <f>IF(AND(O24&lt;0.3725,O24&gt;0),('Benefit Rates'!$C$17*'Salaries &amp; Benefits '!P24)+('Benefit Rates'!$C$6+'Benefit Rates'!$C$7)*12*O24,IF(AND(O24&gt;=0.3725,O24&lt;=1),'Benefit Rates'!$C$13*N24+('Benefit Rates'!$C$14*'Salaries &amp; Benefits '!P24)+('Benefit Rates'!$C$6+'Benefit Rates'!$C$7)*12*O24,IF(O24&gt;1,'Benefit Rates'!$C$13*N24+('Benefit Rates'!$C$14*'Salaries &amp; Benefits '!P24)++('Benefit Rates'!$C$6+'Benefit Rates'!$C$7)*12*O24,0)))</f>
        <v>0</v>
      </c>
      <c r="R24" s="119">
        <f t="shared" si="4"/>
        <v>0</v>
      </c>
      <c r="S24" s="120">
        <f t="shared" si="5"/>
        <v>0</v>
      </c>
      <c r="U24" s="10"/>
    </row>
    <row r="25" spans="1:27" x14ac:dyDescent="0.25">
      <c r="A25" s="43" t="s">
        <v>16</v>
      </c>
      <c r="B25" s="54"/>
      <c r="C25" s="71"/>
      <c r="D25" s="55"/>
      <c r="E25" s="56"/>
      <c r="F25" s="56"/>
      <c r="G25" s="119">
        <f t="shared" si="0"/>
        <v>0</v>
      </c>
      <c r="H25" s="119">
        <f>IF(AND(F25&lt;0.3725,F25&gt;0),('Benefit Rates'!$C$17*'Salaries &amp; Benefits '!G25)+('Benefit Rates'!$C$6+'Benefit Rates'!$C$7)*12*F25,IF(AND(F25&gt;=0.3725,F25&lt;=1),'Benefit Rates'!$C$13*E25+('Benefit Rates'!$C$14*'Salaries &amp; Benefits '!G25)+('Benefit Rates'!$C$6+'Benefit Rates'!$C$7)*12*F25,IF(F25&gt;1,'Benefit Rates'!$C$13*E25+('Benefit Rates'!$C$14*'Salaries &amp; Benefits '!G25)++('Benefit Rates'!$C$6+'Benefit Rates'!$C$7)*12*F25,0)))</f>
        <v>0</v>
      </c>
      <c r="I25" s="119">
        <f t="shared" si="1"/>
        <v>0</v>
      </c>
      <c r="J25" s="120">
        <f t="shared" si="2"/>
        <v>0</v>
      </c>
      <c r="L25" s="54"/>
      <c r="M25" s="55"/>
      <c r="N25" s="56"/>
      <c r="O25" s="56"/>
      <c r="P25" s="119">
        <f t="shared" si="3"/>
        <v>0</v>
      </c>
      <c r="Q25" s="119">
        <f>IF(AND(O25&lt;0.3725,O25&gt;0),('Benefit Rates'!$C$17*'Salaries &amp; Benefits '!P25)+('Benefit Rates'!$C$6+'Benefit Rates'!$C$7)*12*O25,IF(AND(O25&gt;=0.3725,O25&lt;=1),'Benefit Rates'!$C$13*N25+('Benefit Rates'!$C$14*'Salaries &amp; Benefits '!P25)+('Benefit Rates'!$C$6+'Benefit Rates'!$C$7)*12*O25,IF(O25&gt;1,'Benefit Rates'!$C$13*N25+('Benefit Rates'!$C$14*'Salaries &amp; Benefits '!P25)++('Benefit Rates'!$C$6+'Benefit Rates'!$C$7)*12*O25,0)))</f>
        <v>0</v>
      </c>
      <c r="R25" s="119">
        <f t="shared" si="4"/>
        <v>0</v>
      </c>
      <c r="S25" s="120">
        <f t="shared" si="5"/>
        <v>0</v>
      </c>
      <c r="U25" s="10"/>
    </row>
    <row r="26" spans="1:27" x14ac:dyDescent="0.25">
      <c r="A26" s="44"/>
      <c r="B26" s="123" t="s">
        <v>17</v>
      </c>
      <c r="C26" s="121">
        <f>SUM(C16:C25)</f>
        <v>0</v>
      </c>
      <c r="D26" s="121">
        <f>SUM(D16:D25)</f>
        <v>0</v>
      </c>
      <c r="E26" s="132">
        <f t="shared" ref="E26:J26" si="6">SUM(E16:E25)</f>
        <v>0</v>
      </c>
      <c r="F26" s="132">
        <f t="shared" si="6"/>
        <v>0</v>
      </c>
      <c r="G26" s="121">
        <f t="shared" si="6"/>
        <v>0</v>
      </c>
      <c r="H26" s="121">
        <f t="shared" si="6"/>
        <v>0</v>
      </c>
      <c r="I26" s="121">
        <f t="shared" si="6"/>
        <v>0</v>
      </c>
      <c r="J26" s="122">
        <f t="shared" si="6"/>
        <v>0</v>
      </c>
      <c r="K26" s="36"/>
      <c r="L26" s="131">
        <f t="shared" ref="L26:R26" si="7">SUM(L16:L20)</f>
        <v>0</v>
      </c>
      <c r="M26" s="121">
        <f>SUM(M16:M25)</f>
        <v>0</v>
      </c>
      <c r="N26" s="132">
        <f t="shared" si="7"/>
        <v>0</v>
      </c>
      <c r="O26" s="132">
        <f>SUM(O16:O20)</f>
        <v>0</v>
      </c>
      <c r="P26" s="121">
        <f t="shared" si="7"/>
        <v>0</v>
      </c>
      <c r="Q26" s="121">
        <f t="shared" si="7"/>
        <v>0</v>
      </c>
      <c r="R26" s="121">
        <f t="shared" si="7"/>
        <v>0</v>
      </c>
      <c r="S26" s="122">
        <f t="shared" ref="S26" si="8">SUM(S16:S25)</f>
        <v>0</v>
      </c>
    </row>
    <row r="27" spans="1:27" ht="6" customHeight="1" x14ac:dyDescent="0.25">
      <c r="B27" s="16"/>
      <c r="C27" s="72"/>
      <c r="D27" s="14"/>
      <c r="E27" s="17"/>
      <c r="F27" s="17"/>
      <c r="G27" s="78"/>
      <c r="H27" s="78"/>
      <c r="I27" s="78"/>
      <c r="J27" s="78"/>
      <c r="K27" s="36"/>
      <c r="L27" s="14"/>
      <c r="M27" s="14"/>
      <c r="N27" s="17"/>
      <c r="O27" s="17"/>
      <c r="P27" s="78"/>
      <c r="Q27" s="78"/>
      <c r="R27" s="78"/>
      <c r="S27" s="78"/>
    </row>
    <row r="28" spans="1:27" x14ac:dyDescent="0.25">
      <c r="A28" s="39"/>
      <c r="B28" s="189" t="s">
        <v>18</v>
      </c>
      <c r="C28" s="73"/>
      <c r="D28" s="48"/>
      <c r="E28" s="49"/>
      <c r="F28" s="46" t="s">
        <v>19</v>
      </c>
      <c r="G28" s="79" t="s">
        <v>19</v>
      </c>
      <c r="H28" s="79"/>
      <c r="I28" s="79"/>
      <c r="J28" s="83"/>
      <c r="K28" s="36"/>
      <c r="L28" s="47"/>
      <c r="M28" s="48"/>
      <c r="N28" s="146"/>
      <c r="O28" s="46" t="s">
        <v>19</v>
      </c>
      <c r="P28" s="79"/>
      <c r="Q28" s="79"/>
      <c r="R28" s="79"/>
      <c r="S28" s="83"/>
    </row>
    <row r="29" spans="1:27" x14ac:dyDescent="0.25">
      <c r="A29" s="43" t="s">
        <v>7</v>
      </c>
      <c r="B29" s="54"/>
      <c r="C29" s="71"/>
      <c r="D29" s="55"/>
      <c r="E29" s="56"/>
      <c r="F29" s="56"/>
      <c r="G29" s="119">
        <f>C29*F29</f>
        <v>0</v>
      </c>
      <c r="H29" s="119">
        <f>IF(AND(F29&lt;0.5,F29&gt;0),('Benefit Rates'!$D$17*'Salaries &amp; Benefits '!G29)+('Benefit Rates'!$D$6+'Benefit Rates'!$D$7)*12*F29,IF(AND(F29&gt;=0.5,F29&lt;=1),'Benefit Rates'!$D$13*E29+('Benefit Rates'!$D$14*'Salaries &amp; Benefits '!G29)+('Benefit Rates'!$D$6+'Benefit Rates'!$D$7)*12*F29,IF(F29&gt;1,'Benefit Rates'!$D$13*E29+('Benefit Rates'!$D$14*'Salaries &amp; Benefits '!G29)++('Benefit Rates'!$D$6+'Benefit Rates'!$D$7)*12*F29,0)))</f>
        <v>0</v>
      </c>
      <c r="I29" s="119">
        <f>G29+H29</f>
        <v>0</v>
      </c>
      <c r="J29" s="120">
        <f>D29*E29</f>
        <v>0</v>
      </c>
      <c r="K29" s="36"/>
      <c r="L29" s="138"/>
      <c r="M29" s="55"/>
      <c r="N29" s="56"/>
      <c r="O29" s="56"/>
      <c r="P29" s="119">
        <f>L29*O29</f>
        <v>0</v>
      </c>
      <c r="Q29" s="119">
        <f>IF(AND(O29&lt;0.5,O29&gt;0),('Benefit Rates'!$D$17*'Salaries &amp; Benefits '!P29)+('Benefit Rates'!$D$6+'Benefit Rates'!$D$7)*12*O29,IF(AND(O29&gt;=0.5,O29&lt;=1),'Benefit Rates'!$D$13*N29+('Benefit Rates'!$D$14*'Salaries &amp; Benefits '!P29)+('Benefit Rates'!$D$6+'Benefit Rates'!$D$7)*12*O29,IF(O29&gt;1,'Benefit Rates'!$D$13*N29+('Benefit Rates'!$D$14*'Salaries &amp; Benefits '!P29)++('Benefit Rates'!$D$6+'Benefit Rates'!$D$7)*12*O29,0)))</f>
        <v>0</v>
      </c>
      <c r="R29" s="129">
        <f>P29+Q29</f>
        <v>0</v>
      </c>
      <c r="S29" s="130">
        <f>M29*N29</f>
        <v>0</v>
      </c>
    </row>
    <row r="30" spans="1:27" x14ac:dyDescent="0.25">
      <c r="A30" s="43" t="s">
        <v>8</v>
      </c>
      <c r="B30" s="54"/>
      <c r="C30" s="71"/>
      <c r="D30" s="55"/>
      <c r="E30" s="56"/>
      <c r="F30" s="56"/>
      <c r="G30" s="119">
        <f t="shared" ref="G30:G38" si="9">C30*F30</f>
        <v>0</v>
      </c>
      <c r="H30" s="119">
        <f>IF(AND(F30&lt;0.5,F30&gt;0),('Benefit Rates'!$D$17*'Salaries &amp; Benefits '!G30)+('Benefit Rates'!$D$6+'Benefit Rates'!$D$7)*12*F30,IF(AND(F30&gt;=0.5,F30&lt;=1),'Benefit Rates'!$D$13*E30+('Benefit Rates'!$D$14*'Salaries &amp; Benefits '!G30)+('Benefit Rates'!$D$6+'Benefit Rates'!$D$7)*12*F30,IF(F30&gt;1,'Benefit Rates'!$D$13*E30+('Benefit Rates'!$D$14*'Salaries &amp; Benefits '!G30)++('Benefit Rates'!$D$6+'Benefit Rates'!$D$7)*12*F30,0)))</f>
        <v>0</v>
      </c>
      <c r="I30" s="119">
        <f t="shared" ref="I30:I38" si="10">G30+H30</f>
        <v>0</v>
      </c>
      <c r="J30" s="120">
        <f t="shared" ref="J30:J38" si="11">D30*E30</f>
        <v>0</v>
      </c>
      <c r="K30" s="36"/>
      <c r="L30" s="138"/>
      <c r="M30" s="55"/>
      <c r="N30" s="56"/>
      <c r="O30" s="56"/>
      <c r="P30" s="119">
        <f t="shared" ref="P30:P38" si="12">L30*O30</f>
        <v>0</v>
      </c>
      <c r="Q30" s="119">
        <f>IF(AND(O30&lt;0.5,O30&gt;0),('Benefit Rates'!$D$17*'Salaries &amp; Benefits '!P30)+('Benefit Rates'!$D$6+'Benefit Rates'!$D$7)*12*O30,IF(AND(O30&gt;=0.5,O30&lt;=1),'Benefit Rates'!$D$13*N30+('Benefit Rates'!$D$14*'Salaries &amp; Benefits '!P30)+('Benefit Rates'!$D$6+'Benefit Rates'!$D$7)*12*O30,IF(O30&gt;1,'Benefit Rates'!$D$13*N30+('Benefit Rates'!$D$14*'Salaries &amp; Benefits '!P30)++('Benefit Rates'!$D$6+'Benefit Rates'!$D$7)*12*O30,0)))</f>
        <v>0</v>
      </c>
      <c r="R30" s="129">
        <f t="shared" ref="R30:R38" si="13">P30+Q30</f>
        <v>0</v>
      </c>
      <c r="S30" s="130">
        <f t="shared" ref="S30:S38" si="14">M30*N30</f>
        <v>0</v>
      </c>
    </row>
    <row r="31" spans="1:27" x14ac:dyDescent="0.25">
      <c r="A31" s="43" t="s">
        <v>9</v>
      </c>
      <c r="B31" s="54"/>
      <c r="C31" s="71"/>
      <c r="D31" s="55"/>
      <c r="E31" s="56"/>
      <c r="F31" s="56"/>
      <c r="G31" s="119">
        <f t="shared" si="9"/>
        <v>0</v>
      </c>
      <c r="H31" s="119">
        <f>IF(AND(F31&lt;0.5,F31&gt;0),('Benefit Rates'!$D$17*'Salaries &amp; Benefits '!G31)+('Benefit Rates'!$D$6+'Benefit Rates'!$D$7)*12*F31,IF(AND(F31&gt;=0.5,F31&lt;=1),'Benefit Rates'!$D$13*E31+('Benefit Rates'!$D$14*'Salaries &amp; Benefits '!G31)+('Benefit Rates'!$D$6+'Benefit Rates'!$D$7)*12*F31,IF(F31&gt;1,'Benefit Rates'!$D$13*E31+('Benefit Rates'!$D$14*'Salaries &amp; Benefits '!G31)++('Benefit Rates'!$D$6+'Benefit Rates'!$D$7)*12*F31,0)))</f>
        <v>0</v>
      </c>
      <c r="I31" s="119">
        <f t="shared" si="10"/>
        <v>0</v>
      </c>
      <c r="J31" s="120">
        <f t="shared" si="11"/>
        <v>0</v>
      </c>
      <c r="K31" s="36"/>
      <c r="L31" s="60"/>
      <c r="M31" s="59"/>
      <c r="N31" s="56"/>
      <c r="O31" s="56"/>
      <c r="P31" s="119">
        <f t="shared" si="12"/>
        <v>0</v>
      </c>
      <c r="Q31" s="119">
        <f>IF(AND(O31&lt;0.5,O31&gt;0),('Benefit Rates'!$D$17*'Salaries &amp; Benefits '!P31)+('Benefit Rates'!$D$6+'Benefit Rates'!$D$7)*12*O31,IF(AND(O31&gt;=0.5,O31&lt;=1),'Benefit Rates'!$D$13*N31+('Benefit Rates'!$D$14*'Salaries &amp; Benefits '!P31)+('Benefit Rates'!$D$6+'Benefit Rates'!$D$7)*12*O31,IF(O31&gt;1,'Benefit Rates'!$D$13*N31+('Benefit Rates'!$D$14*'Salaries &amp; Benefits '!P31)++('Benefit Rates'!$D$6+'Benefit Rates'!$D$7)*12*O31,0)))</f>
        <v>0</v>
      </c>
      <c r="R31" s="129">
        <f t="shared" si="13"/>
        <v>0</v>
      </c>
      <c r="S31" s="130">
        <f t="shared" si="14"/>
        <v>0</v>
      </c>
    </row>
    <row r="32" spans="1:27" x14ac:dyDescent="0.25">
      <c r="A32" s="43" t="s">
        <v>10</v>
      </c>
      <c r="B32" s="54"/>
      <c r="C32" s="71"/>
      <c r="D32" s="55"/>
      <c r="E32" s="56"/>
      <c r="F32" s="56"/>
      <c r="G32" s="119">
        <f t="shared" si="9"/>
        <v>0</v>
      </c>
      <c r="H32" s="119">
        <f>IF(AND(F32&lt;0.5,F32&gt;0),('Benefit Rates'!$D$17*'Salaries &amp; Benefits '!G32)+('Benefit Rates'!$D$6+'Benefit Rates'!$D$7)*12*F32,IF(AND(F32&gt;=0.5,F32&lt;=1),'Benefit Rates'!$D$13*E32+('Benefit Rates'!$D$14*'Salaries &amp; Benefits '!G32)+('Benefit Rates'!$D$6+'Benefit Rates'!$D$7)*12*F32,IF(F32&gt;1,'Benefit Rates'!$D$13*E32+('Benefit Rates'!$D$14*'Salaries &amp; Benefits '!G32)++('Benefit Rates'!$D$6+'Benefit Rates'!$D$7)*12*F32,0)))</f>
        <v>0</v>
      </c>
      <c r="I32" s="119">
        <f t="shared" si="10"/>
        <v>0</v>
      </c>
      <c r="J32" s="120">
        <f t="shared" si="11"/>
        <v>0</v>
      </c>
      <c r="K32" s="36"/>
      <c r="L32" s="60"/>
      <c r="M32" s="59"/>
      <c r="N32" s="56"/>
      <c r="O32" s="56"/>
      <c r="P32" s="119">
        <f t="shared" si="12"/>
        <v>0</v>
      </c>
      <c r="Q32" s="119">
        <f>IF(AND(O32&lt;0.5,O32&gt;0),('Benefit Rates'!$D$17*'Salaries &amp; Benefits '!P32)+('Benefit Rates'!$D$6+'Benefit Rates'!$D$7)*12*O32,IF(AND(O32&gt;=0.5,O32&lt;=1),'Benefit Rates'!$D$13*N32+('Benefit Rates'!$D$14*'Salaries &amp; Benefits '!P32)+('Benefit Rates'!$D$6+'Benefit Rates'!$D$7)*12*O32,IF(O32&gt;1,'Benefit Rates'!$D$13*N32+('Benefit Rates'!$D$14*'Salaries &amp; Benefits '!P32)++('Benefit Rates'!$D$6+'Benefit Rates'!$D$7)*12*O32,0)))</f>
        <v>0</v>
      </c>
      <c r="R32" s="129">
        <f t="shared" si="13"/>
        <v>0</v>
      </c>
      <c r="S32" s="130">
        <f t="shared" si="14"/>
        <v>0</v>
      </c>
    </row>
    <row r="33" spans="1:19" x14ac:dyDescent="0.25">
      <c r="A33" s="43" t="s">
        <v>11</v>
      </c>
      <c r="B33" s="54"/>
      <c r="C33" s="71"/>
      <c r="D33" s="55"/>
      <c r="E33" s="56"/>
      <c r="F33" s="56"/>
      <c r="G33" s="119">
        <f t="shared" si="9"/>
        <v>0</v>
      </c>
      <c r="H33" s="119">
        <f>IF(AND(F33&lt;0.5,F33&gt;0),('Benefit Rates'!$D$17*'Salaries &amp; Benefits '!G33)+('Benefit Rates'!$D$6+'Benefit Rates'!$D$7)*12*F33,IF(AND(F33&gt;=0.5,F33&lt;=1),'Benefit Rates'!$D$13*E33+('Benefit Rates'!$D$14*'Salaries &amp; Benefits '!G33)+('Benefit Rates'!$D$6+'Benefit Rates'!$D$7)*12*F33,IF(F33&gt;1,'Benefit Rates'!$D$13*E33+('Benefit Rates'!$D$14*'Salaries &amp; Benefits '!G33)++('Benefit Rates'!$D$6+'Benefit Rates'!$D$7)*12*F33,0)))</f>
        <v>0</v>
      </c>
      <c r="I33" s="119">
        <f t="shared" si="10"/>
        <v>0</v>
      </c>
      <c r="J33" s="120">
        <f t="shared" si="11"/>
        <v>0</v>
      </c>
      <c r="K33" s="36"/>
      <c r="L33" s="60"/>
      <c r="M33" s="59"/>
      <c r="N33" s="56"/>
      <c r="O33" s="56"/>
      <c r="P33" s="119">
        <f t="shared" si="12"/>
        <v>0</v>
      </c>
      <c r="Q33" s="119">
        <f>IF(AND(O33&lt;0.5,O33&gt;0),('Benefit Rates'!$D$17*'Salaries &amp; Benefits '!P33)+('Benefit Rates'!$D$6+'Benefit Rates'!$D$7)*12*O33,IF(AND(O33&gt;=0.5,O33&lt;=1),'Benefit Rates'!$D$13*N33+('Benefit Rates'!$D$14*'Salaries &amp; Benefits '!P33)+('Benefit Rates'!$D$6+'Benefit Rates'!$D$7)*12*O33,IF(O33&gt;1,'Benefit Rates'!$D$13*N33+('Benefit Rates'!$D$14*'Salaries &amp; Benefits '!P33)++('Benefit Rates'!$D$6+'Benefit Rates'!$D$7)*12*O33,0)))</f>
        <v>0</v>
      </c>
      <c r="R33" s="129">
        <f t="shared" si="13"/>
        <v>0</v>
      </c>
      <c r="S33" s="130">
        <f t="shared" si="14"/>
        <v>0</v>
      </c>
    </row>
    <row r="34" spans="1:19" x14ac:dyDescent="0.25">
      <c r="A34" s="43" t="s">
        <v>12</v>
      </c>
      <c r="B34" s="54"/>
      <c r="C34" s="71"/>
      <c r="D34" s="55"/>
      <c r="E34" s="56"/>
      <c r="F34" s="56"/>
      <c r="G34" s="119">
        <f t="shared" si="9"/>
        <v>0</v>
      </c>
      <c r="H34" s="119">
        <f>IF(AND(F34&lt;0.5,F34&gt;0),('Benefit Rates'!$D$17*'Salaries &amp; Benefits '!G34)+('Benefit Rates'!$D$6+'Benefit Rates'!$D$7)*12*F34,IF(AND(F34&gt;=0.5,F34&lt;=1),'Benefit Rates'!$D$13*E34+('Benefit Rates'!$D$14*'Salaries &amp; Benefits '!G34)+('Benefit Rates'!$D$6+'Benefit Rates'!$D$7)*12*F34,IF(F34&gt;1,'Benefit Rates'!$D$13*E34+('Benefit Rates'!$D$14*'Salaries &amp; Benefits '!G34)++('Benefit Rates'!$D$6+'Benefit Rates'!$D$7)*12*F34,0)))</f>
        <v>0</v>
      </c>
      <c r="I34" s="119">
        <f t="shared" si="10"/>
        <v>0</v>
      </c>
      <c r="J34" s="120">
        <f t="shared" si="11"/>
        <v>0</v>
      </c>
      <c r="K34" s="36"/>
      <c r="L34" s="60"/>
      <c r="M34" s="59"/>
      <c r="N34" s="56"/>
      <c r="O34" s="56"/>
      <c r="P34" s="119">
        <f t="shared" si="12"/>
        <v>0</v>
      </c>
      <c r="Q34" s="119">
        <f>IF(AND(O34&lt;0.5,O34&gt;0),('Benefit Rates'!$D$17*'Salaries &amp; Benefits '!P34)+('Benefit Rates'!$D$6+'Benefit Rates'!$D$7)*12*O34,IF(AND(O34&gt;=0.5,O34&lt;=1),'Benefit Rates'!$D$13*N34+('Benefit Rates'!$D$14*'Salaries &amp; Benefits '!P34)+('Benefit Rates'!$D$6+'Benefit Rates'!$D$7)*12*O34,IF(O34&gt;1,'Benefit Rates'!$D$13*N34+('Benefit Rates'!$D$14*'Salaries &amp; Benefits '!P34)++('Benefit Rates'!$D$6+'Benefit Rates'!$D$7)*12*O34,0)))</f>
        <v>0</v>
      </c>
      <c r="R34" s="129">
        <f t="shared" si="13"/>
        <v>0</v>
      </c>
      <c r="S34" s="130">
        <f t="shared" si="14"/>
        <v>0</v>
      </c>
    </row>
    <row r="35" spans="1:19" x14ac:dyDescent="0.25">
      <c r="A35" s="43" t="s">
        <v>13</v>
      </c>
      <c r="B35" s="54"/>
      <c r="C35" s="71"/>
      <c r="D35" s="55"/>
      <c r="E35" s="56"/>
      <c r="F35" s="56"/>
      <c r="G35" s="119">
        <f t="shared" si="9"/>
        <v>0</v>
      </c>
      <c r="H35" s="119">
        <f>IF(AND(F35&lt;0.5,F35&gt;0),('Benefit Rates'!$D$17*'Salaries &amp; Benefits '!G35)+('Benefit Rates'!$D$6+'Benefit Rates'!$D$7)*12*F35,IF(AND(F35&gt;=0.5,F35&lt;=1),'Benefit Rates'!$D$13*E35+('Benefit Rates'!$D$14*'Salaries &amp; Benefits '!G35)+('Benefit Rates'!$D$6+'Benefit Rates'!$D$7)*12*F35,IF(F35&gt;1,'Benefit Rates'!$D$13*E35+('Benefit Rates'!$D$14*'Salaries &amp; Benefits '!G35)++('Benefit Rates'!$D$6+'Benefit Rates'!$D$7)*12*F35,0)))</f>
        <v>0</v>
      </c>
      <c r="I35" s="119">
        <f t="shared" si="10"/>
        <v>0</v>
      </c>
      <c r="J35" s="120">
        <f t="shared" si="11"/>
        <v>0</v>
      </c>
      <c r="K35" s="36"/>
      <c r="L35" s="60"/>
      <c r="M35" s="59"/>
      <c r="N35" s="56"/>
      <c r="O35" s="56"/>
      <c r="P35" s="119">
        <f t="shared" si="12"/>
        <v>0</v>
      </c>
      <c r="Q35" s="119">
        <f>IF(AND(O35&lt;0.5,O35&gt;0),('Benefit Rates'!$D$17*'Salaries &amp; Benefits '!P35)+('Benefit Rates'!$D$6+'Benefit Rates'!$D$7)*12*O35,IF(AND(O35&gt;=0.5,O35&lt;=1),'Benefit Rates'!$D$13*N35+('Benefit Rates'!$D$14*'Salaries &amp; Benefits '!P35)+('Benefit Rates'!$D$6+'Benefit Rates'!$D$7)*12*O35,IF(O35&gt;1,'Benefit Rates'!$D$13*N35+('Benefit Rates'!$D$14*'Salaries &amp; Benefits '!P35)++('Benefit Rates'!$D$6+'Benefit Rates'!$D$7)*12*O35,0)))</f>
        <v>0</v>
      </c>
      <c r="R35" s="129">
        <f t="shared" si="13"/>
        <v>0</v>
      </c>
      <c r="S35" s="130">
        <f t="shared" si="14"/>
        <v>0</v>
      </c>
    </row>
    <row r="36" spans="1:19" x14ac:dyDescent="0.25">
      <c r="A36" s="43" t="s">
        <v>14</v>
      </c>
      <c r="B36" s="54"/>
      <c r="C36" s="71"/>
      <c r="D36" s="55"/>
      <c r="E36" s="56"/>
      <c r="F36" s="56"/>
      <c r="G36" s="119">
        <f t="shared" si="9"/>
        <v>0</v>
      </c>
      <c r="H36" s="119">
        <f>IF(AND(F36&lt;0.5,F36&gt;0),('Benefit Rates'!$D$17*'Salaries &amp; Benefits '!G36)+('Benefit Rates'!$D$6+'Benefit Rates'!$D$7)*12*F36,IF(AND(F36&gt;=0.5,F36&lt;=1),'Benefit Rates'!$D$13*E36+('Benefit Rates'!$D$14*'Salaries &amp; Benefits '!G36)+('Benefit Rates'!$D$6+'Benefit Rates'!$D$7)*12*F36,IF(F36&gt;1,'Benefit Rates'!$D$13*E36+('Benefit Rates'!$D$14*'Salaries &amp; Benefits '!G36)++('Benefit Rates'!$D$6+'Benefit Rates'!$D$7)*12*F36,0)))</f>
        <v>0</v>
      </c>
      <c r="I36" s="119">
        <f t="shared" si="10"/>
        <v>0</v>
      </c>
      <c r="J36" s="120">
        <f t="shared" si="11"/>
        <v>0</v>
      </c>
      <c r="K36" s="36"/>
      <c r="L36" s="60"/>
      <c r="M36" s="59"/>
      <c r="N36" s="56"/>
      <c r="O36" s="56"/>
      <c r="P36" s="119">
        <f t="shared" si="12"/>
        <v>0</v>
      </c>
      <c r="Q36" s="119">
        <f>IF(AND(O36&lt;0.5,O36&gt;0),('Benefit Rates'!$D$17*'Salaries &amp; Benefits '!P36)+('Benefit Rates'!$D$6+'Benefit Rates'!$D$7)*12*O36,IF(AND(O36&gt;=0.5,O36&lt;=1),'Benefit Rates'!$D$13*N36+('Benefit Rates'!$D$14*'Salaries &amp; Benefits '!P36)+('Benefit Rates'!$D$6+'Benefit Rates'!$D$7)*12*O36,IF(O36&gt;1,'Benefit Rates'!$D$13*N36+('Benefit Rates'!$D$14*'Salaries &amp; Benefits '!P36)++('Benefit Rates'!$D$6+'Benefit Rates'!$D$7)*12*O36,0)))</f>
        <v>0</v>
      </c>
      <c r="R36" s="129">
        <f t="shared" si="13"/>
        <v>0</v>
      </c>
      <c r="S36" s="130">
        <f t="shared" si="14"/>
        <v>0</v>
      </c>
    </row>
    <row r="37" spans="1:19" x14ac:dyDescent="0.25">
      <c r="A37" s="43" t="s">
        <v>15</v>
      </c>
      <c r="B37" s="54"/>
      <c r="C37" s="71"/>
      <c r="D37" s="55"/>
      <c r="E37" s="56"/>
      <c r="F37" s="56"/>
      <c r="G37" s="119">
        <f t="shared" si="9"/>
        <v>0</v>
      </c>
      <c r="H37" s="119">
        <f>IF(AND(F37&lt;0.5,F37&gt;0),('Benefit Rates'!$D$17*'Salaries &amp; Benefits '!G37)+('Benefit Rates'!$D$6+'Benefit Rates'!$D$7)*12*F37,IF(AND(F37&gt;=0.5,F37&lt;=1),'Benefit Rates'!$D$13*E37+('Benefit Rates'!$D$14*'Salaries &amp; Benefits '!G37)+('Benefit Rates'!$D$6+'Benefit Rates'!$D$7)*12*F37,IF(F37&gt;1,'Benefit Rates'!$D$13*E37+('Benefit Rates'!$D$14*'Salaries &amp; Benefits '!G37)++('Benefit Rates'!$D$6+'Benefit Rates'!$D$7)*12*F37,0)))</f>
        <v>0</v>
      </c>
      <c r="I37" s="119">
        <f t="shared" si="10"/>
        <v>0</v>
      </c>
      <c r="J37" s="120">
        <f t="shared" si="11"/>
        <v>0</v>
      </c>
      <c r="K37" s="36"/>
      <c r="L37" s="60"/>
      <c r="M37" s="59"/>
      <c r="N37" s="56"/>
      <c r="O37" s="56"/>
      <c r="P37" s="119">
        <f t="shared" si="12"/>
        <v>0</v>
      </c>
      <c r="Q37" s="119">
        <f>IF(AND(O37&lt;0.5,O37&gt;0),('Benefit Rates'!$D$17*'Salaries &amp; Benefits '!P37)+('Benefit Rates'!$D$6+'Benefit Rates'!$D$7)*12*O37,IF(AND(O37&gt;=0.5,O37&lt;=1),'Benefit Rates'!$D$13*N37+('Benefit Rates'!$D$14*'Salaries &amp; Benefits '!P37)+('Benefit Rates'!$D$6+'Benefit Rates'!$D$7)*12*O37,IF(O37&gt;1,'Benefit Rates'!$D$13*N37+('Benefit Rates'!$D$14*'Salaries &amp; Benefits '!P37)++('Benefit Rates'!$D$6+'Benefit Rates'!$D$7)*12*O37,0)))</f>
        <v>0</v>
      </c>
      <c r="R37" s="129">
        <f t="shared" si="13"/>
        <v>0</v>
      </c>
      <c r="S37" s="130">
        <f t="shared" si="14"/>
        <v>0</v>
      </c>
    </row>
    <row r="38" spans="1:19" x14ac:dyDescent="0.25">
      <c r="A38" s="43" t="s">
        <v>16</v>
      </c>
      <c r="B38" s="54"/>
      <c r="C38" s="71"/>
      <c r="D38" s="55"/>
      <c r="E38" s="56"/>
      <c r="F38" s="56"/>
      <c r="G38" s="119">
        <f t="shared" si="9"/>
        <v>0</v>
      </c>
      <c r="H38" s="119">
        <f>IF(AND(F38&lt;0.5,F38&gt;0),('Benefit Rates'!$D$17*'Salaries &amp; Benefits '!G38)+('Benefit Rates'!$D$6+'Benefit Rates'!$D$7)*12*F38,IF(AND(F38&gt;=0.5,F38&lt;=1),'Benefit Rates'!$D$13*E38+('Benefit Rates'!$D$14*'Salaries &amp; Benefits '!G38)+('Benefit Rates'!$D$6+'Benefit Rates'!$D$7)*12*F38,IF(F38&gt;1,'Benefit Rates'!$D$13*E38+('Benefit Rates'!$D$14*'Salaries &amp; Benefits '!G38)++('Benefit Rates'!$D$6+'Benefit Rates'!$D$7)*12*F38,0)))</f>
        <v>0</v>
      </c>
      <c r="I38" s="119">
        <f t="shared" si="10"/>
        <v>0</v>
      </c>
      <c r="J38" s="120">
        <f t="shared" si="11"/>
        <v>0</v>
      </c>
      <c r="K38" s="36"/>
      <c r="L38" s="60"/>
      <c r="M38" s="59"/>
      <c r="N38" s="56"/>
      <c r="O38" s="56"/>
      <c r="P38" s="119">
        <f t="shared" si="12"/>
        <v>0</v>
      </c>
      <c r="Q38" s="119">
        <f>IF(AND(O38&lt;0.5,O38&gt;0),('Benefit Rates'!$D$17*'Salaries &amp; Benefits '!P38)+('Benefit Rates'!$D$6+'Benefit Rates'!$D$7)*12*O38,IF(AND(O38&gt;=0.5,O38&lt;=1),'Benefit Rates'!$D$13*N38+('Benefit Rates'!$D$14*'Salaries &amp; Benefits '!P38)+('Benefit Rates'!$D$6+'Benefit Rates'!$D$7)*12*O38,IF(O38&gt;1,'Benefit Rates'!$D$13*N38+('Benefit Rates'!$D$14*'Salaries &amp; Benefits '!P38)++('Benefit Rates'!$D$6+'Benefit Rates'!$D$7)*12*O38,0)))</f>
        <v>0</v>
      </c>
      <c r="R38" s="129">
        <f t="shared" si="13"/>
        <v>0</v>
      </c>
      <c r="S38" s="130">
        <f t="shared" si="14"/>
        <v>0</v>
      </c>
    </row>
    <row r="39" spans="1:19" x14ac:dyDescent="0.25">
      <c r="A39" s="44"/>
      <c r="B39" s="123" t="s">
        <v>20</v>
      </c>
      <c r="C39" s="121">
        <f>SUM(C29:C38)</f>
        <v>0</v>
      </c>
      <c r="D39" s="121">
        <f>SUM(D29:D38)</f>
        <v>0</v>
      </c>
      <c r="E39" s="132">
        <f t="shared" ref="E39:J39" si="15">SUM(E29:E38)</f>
        <v>0</v>
      </c>
      <c r="F39" s="132">
        <f t="shared" si="15"/>
        <v>0</v>
      </c>
      <c r="G39" s="121">
        <f t="shared" si="15"/>
        <v>0</v>
      </c>
      <c r="H39" s="121">
        <f t="shared" si="15"/>
        <v>0</v>
      </c>
      <c r="I39" s="121">
        <f t="shared" si="15"/>
        <v>0</v>
      </c>
      <c r="J39" s="122">
        <f t="shared" si="15"/>
        <v>0</v>
      </c>
      <c r="K39" s="36"/>
      <c r="L39" s="131">
        <f>SUM(L29:L38)</f>
        <v>0</v>
      </c>
      <c r="M39" s="121">
        <f>SUM(M29:M38)</f>
        <v>0</v>
      </c>
      <c r="N39" s="134">
        <f t="shared" ref="N39:S39" si="16">SUM(N29:N38)</f>
        <v>0</v>
      </c>
      <c r="O39" s="134">
        <f t="shared" si="16"/>
        <v>0</v>
      </c>
      <c r="P39" s="127">
        <f t="shared" si="16"/>
        <v>0</v>
      </c>
      <c r="Q39" s="127">
        <f t="shared" si="16"/>
        <v>0</v>
      </c>
      <c r="R39" s="127">
        <f t="shared" si="16"/>
        <v>0</v>
      </c>
      <c r="S39" s="128">
        <f t="shared" si="16"/>
        <v>0</v>
      </c>
    </row>
    <row r="40" spans="1:19" ht="6" customHeight="1" x14ac:dyDescent="0.25">
      <c r="C40" s="74"/>
      <c r="D40" s="37"/>
      <c r="E40" s="15"/>
      <c r="F40" s="17" t="s">
        <v>19</v>
      </c>
      <c r="G40" s="78"/>
      <c r="H40" s="78"/>
      <c r="I40" s="78"/>
      <c r="J40" s="78"/>
      <c r="K40" s="36"/>
      <c r="L40" s="61"/>
      <c r="M40" s="61"/>
      <c r="N40" s="147"/>
      <c r="O40" s="62" t="s">
        <v>19</v>
      </c>
      <c r="P40" s="84"/>
      <c r="Q40" s="84"/>
      <c r="R40" s="84"/>
      <c r="S40" s="85"/>
    </row>
    <row r="41" spans="1:19" x14ac:dyDescent="0.25">
      <c r="A41" s="39"/>
      <c r="B41" s="189" t="s">
        <v>94</v>
      </c>
      <c r="C41" s="73"/>
      <c r="D41" s="48"/>
      <c r="E41" s="49"/>
      <c r="F41" s="46"/>
      <c r="G41" s="79"/>
      <c r="H41" s="79"/>
      <c r="I41" s="79"/>
      <c r="J41" s="83"/>
      <c r="K41" s="36"/>
      <c r="L41" s="63"/>
      <c r="M41" s="64"/>
      <c r="N41" s="65"/>
      <c r="O41" s="65"/>
      <c r="P41" s="86"/>
      <c r="Q41" s="86"/>
      <c r="R41" s="86"/>
      <c r="S41" s="87"/>
    </row>
    <row r="42" spans="1:19" x14ac:dyDescent="0.25">
      <c r="A42" s="43" t="s">
        <v>7</v>
      </c>
      <c r="B42" s="54"/>
      <c r="C42" s="71"/>
      <c r="D42" s="55"/>
      <c r="E42" s="56"/>
      <c r="F42" s="56"/>
      <c r="G42" s="119">
        <f t="shared" ref="G42" si="17">C42*F42</f>
        <v>0</v>
      </c>
      <c r="H42" s="119">
        <f>IF(AND(F42&lt;0.5,F42&gt;0),('Benefit Rates'!$B$17*'Salaries &amp; Benefits '!G42)+('Benefit Rates'!$B$6+'Benefit Rates'!$B$7)*12*F42,IF(AND(F42&gt;=0.5,F42&lt;=1),'Benefit Rates'!$B$13*E42+('Benefit Rates'!$B$14*'Salaries &amp; Benefits '!G42)+('Benefit Rates'!$B$6+'Benefit Rates'!$B$7)*12*F42,IF(F42&gt;1,'Benefit Rates'!$B$13*E42+('Benefit Rates'!$B$14*'Salaries &amp; Benefits '!G42)++('Benefit Rates'!$B$6+'Benefit Rates'!$B$7)*12*F42,0)))</f>
        <v>0</v>
      </c>
      <c r="I42" s="119">
        <f>G42+H42</f>
        <v>0</v>
      </c>
      <c r="J42" s="120">
        <f>D42*E42</f>
        <v>0</v>
      </c>
      <c r="K42" s="36"/>
      <c r="L42" s="138"/>
      <c r="M42" s="55"/>
      <c r="N42" s="56"/>
      <c r="O42" s="56"/>
      <c r="P42" s="119">
        <f t="shared" ref="P42:P51" si="18">L42*O42</f>
        <v>0</v>
      </c>
      <c r="Q42" s="119">
        <f>IF(AND(O42&lt;0.5,O42&gt;0),('Benefit Rates'!$B$17*'Salaries &amp; Benefits '!P42)+('Benefit Rates'!$B$6+'Benefit Rates'!$B$7)*12*O42,IF(AND(O42&gt;=0.5,O42&lt;=1),'Benefit Rates'!$B$13*N42+('Benefit Rates'!$B$14*'Salaries &amp; Benefits '!P42)+('Benefit Rates'!$B$6+'Benefit Rates'!$B$7)*12*O42,IF(O42&gt;1,'Benefit Rates'!$B$13*N42+('Benefit Rates'!$B$14*'Salaries &amp; Benefits '!P42)++('Benefit Rates'!$B$6+'Benefit Rates'!$B$7)*12*O42,0)))</f>
        <v>0</v>
      </c>
      <c r="R42" s="129">
        <f>P42+Q42</f>
        <v>0</v>
      </c>
      <c r="S42" s="130">
        <f>M42*N42</f>
        <v>0</v>
      </c>
    </row>
    <row r="43" spans="1:19" x14ac:dyDescent="0.25">
      <c r="A43" s="43" t="s">
        <v>8</v>
      </c>
      <c r="B43" s="54"/>
      <c r="C43" s="71"/>
      <c r="D43" s="55"/>
      <c r="E43" s="56"/>
      <c r="F43" s="56"/>
      <c r="G43" s="119">
        <f t="shared" ref="G43:G51" si="19">C43*F43</f>
        <v>0</v>
      </c>
      <c r="H43" s="119">
        <f>IF(AND(F43&lt;0.5,F43&gt;0),('Benefit Rates'!$B$17*'Salaries &amp; Benefits '!G43)+('Benefit Rates'!$B$6+'Benefit Rates'!$B$7)*12*F43,IF(AND(F43&gt;=0.5,F43&lt;=1),'Benefit Rates'!$B$13*E43+('Benefit Rates'!$B$14*'Salaries &amp; Benefits '!G43)+('Benefit Rates'!$B$6+'Benefit Rates'!$B$7)*12*F43,IF(F43&gt;1,'Benefit Rates'!$B$13*E43+('Benefit Rates'!$B$14*'Salaries &amp; Benefits '!G43)++('Benefit Rates'!$B$6+'Benefit Rates'!$B$7)*12*F43,0)))</f>
        <v>0</v>
      </c>
      <c r="I43" s="119">
        <f t="shared" ref="I43:I51" si="20">G43+H43</f>
        <v>0</v>
      </c>
      <c r="J43" s="120">
        <f t="shared" ref="J43:J51" si="21">D43*E43</f>
        <v>0</v>
      </c>
      <c r="K43" s="36"/>
      <c r="L43" s="138"/>
      <c r="M43" s="55"/>
      <c r="N43" s="56"/>
      <c r="O43" s="56"/>
      <c r="P43" s="119">
        <f t="shared" si="18"/>
        <v>0</v>
      </c>
      <c r="Q43" s="119">
        <f>IF(AND(O43&lt;0.5,O43&gt;0),('Benefit Rates'!$B$17*'Salaries &amp; Benefits '!P43)+('Benefit Rates'!$B$6+'Benefit Rates'!$B$7)*12*O43,IF(AND(O43&gt;=0.5,O43&lt;=1),'Benefit Rates'!$B$13*N43+('Benefit Rates'!$B$14*'Salaries &amp; Benefits '!P43)+('Benefit Rates'!$B$6+'Benefit Rates'!$B$7)*12*O43,IF(O43&gt;1,'Benefit Rates'!$B$13*N43+('Benefit Rates'!$B$14*'Salaries &amp; Benefits '!P43)++('Benefit Rates'!$B$6+'Benefit Rates'!$B$7)*12*O43,0)))</f>
        <v>0</v>
      </c>
      <c r="R43" s="129">
        <f t="shared" ref="R43:R51" si="22">P43+Q43</f>
        <v>0</v>
      </c>
      <c r="S43" s="130">
        <f t="shared" ref="S43:S51" si="23">M43*N43</f>
        <v>0</v>
      </c>
    </row>
    <row r="44" spans="1:19" x14ac:dyDescent="0.25">
      <c r="A44" s="43" t="s">
        <v>9</v>
      </c>
      <c r="B44" s="54"/>
      <c r="C44" s="71"/>
      <c r="D44" s="55"/>
      <c r="E44" s="56"/>
      <c r="F44" s="56"/>
      <c r="G44" s="119">
        <f t="shared" si="19"/>
        <v>0</v>
      </c>
      <c r="H44" s="119">
        <f>IF(AND(F44&lt;0.5,F44&gt;0),('Benefit Rates'!$B$17*'Salaries &amp; Benefits '!G44)+('Benefit Rates'!$B$6+'Benefit Rates'!$B$7)*12*F44,IF(AND(F44&gt;=0.5,F44&lt;=1),'Benefit Rates'!$B$13*E44+('Benefit Rates'!$B$14*'Salaries &amp; Benefits '!G44)+('Benefit Rates'!$B$6+'Benefit Rates'!$B$7)*12*F44,IF(F44&gt;1,'Benefit Rates'!$B$13*E44+('Benefit Rates'!$B$14*'Salaries &amp; Benefits '!G44)++('Benefit Rates'!$B$6+'Benefit Rates'!$B$7)*12*F44,0)))</f>
        <v>0</v>
      </c>
      <c r="I44" s="119">
        <f t="shared" si="20"/>
        <v>0</v>
      </c>
      <c r="J44" s="120">
        <f t="shared" si="21"/>
        <v>0</v>
      </c>
      <c r="K44" s="36"/>
      <c r="L44" s="60"/>
      <c r="M44" s="59"/>
      <c r="N44" s="56"/>
      <c r="O44" s="56"/>
      <c r="P44" s="119">
        <f t="shared" si="18"/>
        <v>0</v>
      </c>
      <c r="Q44" s="119">
        <f>IF(AND(O44&lt;0.5,O44&gt;0),('Benefit Rates'!$B$17*'Salaries &amp; Benefits '!P44)+('Benefit Rates'!$B$6+'Benefit Rates'!$B$7)*12*O44,IF(AND(O44&gt;=0.5,O44&lt;=1),'Benefit Rates'!$B$13*N44+('Benefit Rates'!$B$14*'Salaries &amp; Benefits '!P44)+('Benefit Rates'!$B$6+'Benefit Rates'!$B$7)*12*O44,IF(O44&gt;1,'Benefit Rates'!$B$13*N44+('Benefit Rates'!$B$14*'Salaries &amp; Benefits '!P44)++('Benefit Rates'!$B$6+'Benefit Rates'!$B$7)*12*O44,0)))</f>
        <v>0</v>
      </c>
      <c r="R44" s="129">
        <f t="shared" si="22"/>
        <v>0</v>
      </c>
      <c r="S44" s="130">
        <f t="shared" si="23"/>
        <v>0</v>
      </c>
    </row>
    <row r="45" spans="1:19" x14ac:dyDescent="0.25">
      <c r="A45" s="43" t="s">
        <v>10</v>
      </c>
      <c r="B45" s="54"/>
      <c r="C45" s="71"/>
      <c r="D45" s="55"/>
      <c r="E45" s="56"/>
      <c r="F45" s="56"/>
      <c r="G45" s="119">
        <f t="shared" si="19"/>
        <v>0</v>
      </c>
      <c r="H45" s="119">
        <f>IF(AND(F45&lt;0.5,F45&gt;0),('Benefit Rates'!$B$17*'Salaries &amp; Benefits '!G45)+('Benefit Rates'!$B$6+'Benefit Rates'!$B$7)*12*F45,IF(AND(F45&gt;=0.5,F45&lt;=1),'Benefit Rates'!$B$13*E45+('Benefit Rates'!$B$14*'Salaries &amp; Benefits '!G45)+('Benefit Rates'!$B$6+'Benefit Rates'!$B$7)*12*F45,IF(F45&gt;1,'Benefit Rates'!$B$13*E45+('Benefit Rates'!$B$14*'Salaries &amp; Benefits '!G45)++('Benefit Rates'!$B$6+'Benefit Rates'!$B$7)*12*F45,0)))</f>
        <v>0</v>
      </c>
      <c r="I45" s="119">
        <f t="shared" si="20"/>
        <v>0</v>
      </c>
      <c r="J45" s="120">
        <f t="shared" si="21"/>
        <v>0</v>
      </c>
      <c r="K45" s="36"/>
      <c r="L45" s="60"/>
      <c r="M45" s="59"/>
      <c r="N45" s="56"/>
      <c r="O45" s="56"/>
      <c r="P45" s="119">
        <f t="shared" si="18"/>
        <v>0</v>
      </c>
      <c r="Q45" s="119">
        <f>IF(AND(O45&lt;0.5,O45&gt;0),('Benefit Rates'!$B$17*'Salaries &amp; Benefits '!P45)+('Benefit Rates'!$B$6+'Benefit Rates'!$B$7)*12*O45,IF(AND(O45&gt;=0.5,O45&lt;=1),'Benefit Rates'!$B$13*N45+('Benefit Rates'!$B$14*'Salaries &amp; Benefits '!P45)+('Benefit Rates'!$B$6+'Benefit Rates'!$B$7)*12*O45,IF(O45&gt;1,'Benefit Rates'!$B$13*N45+('Benefit Rates'!$B$14*'Salaries &amp; Benefits '!P45)++('Benefit Rates'!$B$6+'Benefit Rates'!$B$7)*12*O45,0)))</f>
        <v>0</v>
      </c>
      <c r="R45" s="129">
        <f t="shared" si="22"/>
        <v>0</v>
      </c>
      <c r="S45" s="130">
        <f t="shared" si="23"/>
        <v>0</v>
      </c>
    </row>
    <row r="46" spans="1:19" x14ac:dyDescent="0.25">
      <c r="A46" s="43" t="s">
        <v>11</v>
      </c>
      <c r="B46" s="54"/>
      <c r="C46" s="71"/>
      <c r="D46" s="55"/>
      <c r="E46" s="56"/>
      <c r="F46" s="56"/>
      <c r="G46" s="119">
        <f t="shared" si="19"/>
        <v>0</v>
      </c>
      <c r="H46" s="119">
        <f>IF(AND(F46&lt;0.5,F46&gt;0),('Benefit Rates'!$B$17*'Salaries &amp; Benefits '!G46)+('Benefit Rates'!$B$6+'Benefit Rates'!$B$7)*12*F46,IF(AND(F46&gt;=0.5,F46&lt;=1),'Benefit Rates'!$B$13*E46+('Benefit Rates'!$B$14*'Salaries &amp; Benefits '!G46)+('Benefit Rates'!$B$6+'Benefit Rates'!$B$7)*12*F46,IF(F46&gt;1,'Benefit Rates'!$B$13*E46+('Benefit Rates'!$B$14*'Salaries &amp; Benefits '!G46)++('Benefit Rates'!$B$6+'Benefit Rates'!$B$7)*12*F46,0)))</f>
        <v>0</v>
      </c>
      <c r="I46" s="119">
        <f t="shared" si="20"/>
        <v>0</v>
      </c>
      <c r="J46" s="120">
        <f t="shared" si="21"/>
        <v>0</v>
      </c>
      <c r="K46" s="36"/>
      <c r="L46" s="60"/>
      <c r="M46" s="59"/>
      <c r="N46" s="56"/>
      <c r="O46" s="56"/>
      <c r="P46" s="119">
        <f t="shared" si="18"/>
        <v>0</v>
      </c>
      <c r="Q46" s="119">
        <f>IF(AND(O46&lt;0.5,O46&gt;0),('Benefit Rates'!$B$17*'Salaries &amp; Benefits '!P46)+('Benefit Rates'!$B$6+'Benefit Rates'!$B$7)*12*O46,IF(AND(O46&gt;=0.5,O46&lt;=1),'Benefit Rates'!$B$13*N46+('Benefit Rates'!$B$14*'Salaries &amp; Benefits '!P46)+('Benefit Rates'!$B$6+'Benefit Rates'!$B$7)*12*O46,IF(O46&gt;1,'Benefit Rates'!$B$13*N46+('Benefit Rates'!$B$14*'Salaries &amp; Benefits '!P46)++('Benefit Rates'!$B$6+'Benefit Rates'!$B$7)*12*O46,0)))</f>
        <v>0</v>
      </c>
      <c r="R46" s="129">
        <f t="shared" si="22"/>
        <v>0</v>
      </c>
      <c r="S46" s="130">
        <f t="shared" si="23"/>
        <v>0</v>
      </c>
    </row>
    <row r="47" spans="1:19" x14ac:dyDescent="0.25">
      <c r="A47" s="43" t="s">
        <v>12</v>
      </c>
      <c r="B47" s="54"/>
      <c r="C47" s="71"/>
      <c r="D47" s="55"/>
      <c r="E47" s="56"/>
      <c r="F47" s="56"/>
      <c r="G47" s="119">
        <f t="shared" si="19"/>
        <v>0</v>
      </c>
      <c r="H47" s="119">
        <f>IF(AND(F47&lt;0.5,F47&gt;0),('Benefit Rates'!$B$17*'Salaries &amp; Benefits '!G47)+('Benefit Rates'!$B$6+'Benefit Rates'!$B$7)*12*F47,IF(AND(F47&gt;=0.5,F47&lt;=1),'Benefit Rates'!$B$13*E47+('Benefit Rates'!$B$14*'Salaries &amp; Benefits '!G47)+('Benefit Rates'!$B$6+'Benefit Rates'!$B$7)*12*F47,IF(F47&gt;1,'Benefit Rates'!$B$13*E47+('Benefit Rates'!$B$14*'Salaries &amp; Benefits '!G47)++('Benefit Rates'!$B$6+'Benefit Rates'!$B$7)*12*F47,0)))</f>
        <v>0</v>
      </c>
      <c r="I47" s="119">
        <f t="shared" si="20"/>
        <v>0</v>
      </c>
      <c r="J47" s="120">
        <f t="shared" si="21"/>
        <v>0</v>
      </c>
      <c r="K47" s="36"/>
      <c r="L47" s="60"/>
      <c r="M47" s="59"/>
      <c r="N47" s="56"/>
      <c r="O47" s="56"/>
      <c r="P47" s="119">
        <f t="shared" si="18"/>
        <v>0</v>
      </c>
      <c r="Q47" s="119">
        <f>IF(AND(O47&lt;0.5,O47&gt;0),('Benefit Rates'!$B$17*'Salaries &amp; Benefits '!P47)+('Benefit Rates'!$B$6+'Benefit Rates'!$B$7)*12*O47,IF(AND(O47&gt;=0.5,O47&lt;=1),'Benefit Rates'!$B$13*N47+('Benefit Rates'!$B$14*'Salaries &amp; Benefits '!P47)+('Benefit Rates'!$B$6+'Benefit Rates'!$B$7)*12*O47,IF(O47&gt;1,'Benefit Rates'!$B$13*N47+('Benefit Rates'!$B$14*'Salaries &amp; Benefits '!P47)++('Benefit Rates'!$B$6+'Benefit Rates'!$B$7)*12*O47,0)))</f>
        <v>0</v>
      </c>
      <c r="R47" s="129">
        <f t="shared" si="22"/>
        <v>0</v>
      </c>
      <c r="S47" s="130">
        <f t="shared" si="23"/>
        <v>0</v>
      </c>
    </row>
    <row r="48" spans="1:19" x14ac:dyDescent="0.25">
      <c r="A48" s="43" t="s">
        <v>13</v>
      </c>
      <c r="B48" s="54"/>
      <c r="C48" s="71"/>
      <c r="D48" s="55"/>
      <c r="E48" s="56"/>
      <c r="F48" s="56"/>
      <c r="G48" s="119">
        <f t="shared" si="19"/>
        <v>0</v>
      </c>
      <c r="H48" s="119">
        <f>IF(AND(F48&lt;0.5,F48&gt;0),('Benefit Rates'!$B$17*'Salaries &amp; Benefits '!G48)+('Benefit Rates'!$B$6+'Benefit Rates'!$B$7)*12*F48,IF(AND(F48&gt;=0.5,F48&lt;=1),'Benefit Rates'!$B$13*E48+('Benefit Rates'!$B$14*'Salaries &amp; Benefits '!G48)+('Benefit Rates'!$B$6+'Benefit Rates'!$B$7)*12*F48,IF(F48&gt;1,'Benefit Rates'!$B$13*E48+('Benefit Rates'!$B$14*'Salaries &amp; Benefits '!G48)++('Benefit Rates'!$B$6+'Benefit Rates'!$B$7)*12*F48,0)))</f>
        <v>0</v>
      </c>
      <c r="I48" s="119">
        <f t="shared" si="20"/>
        <v>0</v>
      </c>
      <c r="J48" s="120">
        <f t="shared" si="21"/>
        <v>0</v>
      </c>
      <c r="K48" s="36"/>
      <c r="L48" s="60"/>
      <c r="M48" s="59"/>
      <c r="N48" s="56"/>
      <c r="O48" s="56"/>
      <c r="P48" s="119">
        <f t="shared" si="18"/>
        <v>0</v>
      </c>
      <c r="Q48" s="119">
        <f>IF(AND(O48&lt;0.5,O48&gt;0),('Benefit Rates'!$B$17*'Salaries &amp; Benefits '!P48)+('Benefit Rates'!$B$6+'Benefit Rates'!$B$7)*12*O48,IF(AND(O48&gt;=0.5,O48&lt;=1),'Benefit Rates'!$B$13*N48+('Benefit Rates'!$B$14*'Salaries &amp; Benefits '!P48)+('Benefit Rates'!$B$6+'Benefit Rates'!$B$7)*12*O48,IF(O48&gt;1,'Benefit Rates'!$B$13*N48+('Benefit Rates'!$B$14*'Salaries &amp; Benefits '!P48)++('Benefit Rates'!$B$6+'Benefit Rates'!$B$7)*12*O48,0)))</f>
        <v>0</v>
      </c>
      <c r="R48" s="129">
        <f t="shared" si="22"/>
        <v>0</v>
      </c>
      <c r="S48" s="130">
        <f t="shared" si="23"/>
        <v>0</v>
      </c>
    </row>
    <row r="49" spans="1:19" x14ac:dyDescent="0.25">
      <c r="A49" s="43" t="s">
        <v>14</v>
      </c>
      <c r="B49" s="54"/>
      <c r="C49" s="71"/>
      <c r="D49" s="55"/>
      <c r="E49" s="56"/>
      <c r="F49" s="56"/>
      <c r="G49" s="119">
        <f t="shared" si="19"/>
        <v>0</v>
      </c>
      <c r="H49" s="119">
        <f>IF(AND(F49&lt;0.5,F49&gt;0),('Benefit Rates'!$B$17*'Salaries &amp; Benefits '!G49)+('Benefit Rates'!$B$6+'Benefit Rates'!$B$7)*12*F49,IF(AND(F49&gt;=0.5,F49&lt;=1),'Benefit Rates'!$B$13*E49+('Benefit Rates'!$B$14*'Salaries &amp; Benefits '!G49)+('Benefit Rates'!$B$6+'Benefit Rates'!$B$7)*12*F49,IF(F49&gt;1,'Benefit Rates'!$B$13*E49+('Benefit Rates'!$B$14*'Salaries &amp; Benefits '!G49)++('Benefit Rates'!$B$6+'Benefit Rates'!$B$7)*12*F49,0)))</f>
        <v>0</v>
      </c>
      <c r="I49" s="119">
        <f t="shared" si="20"/>
        <v>0</v>
      </c>
      <c r="J49" s="120">
        <f t="shared" si="21"/>
        <v>0</v>
      </c>
      <c r="K49" s="36"/>
      <c r="L49" s="60"/>
      <c r="M49" s="59"/>
      <c r="N49" s="56"/>
      <c r="O49" s="56"/>
      <c r="P49" s="119">
        <f t="shared" si="18"/>
        <v>0</v>
      </c>
      <c r="Q49" s="119">
        <f>IF(AND(O49&lt;0.5,O49&gt;0),('Benefit Rates'!$B$17*'Salaries &amp; Benefits '!P49)+('Benefit Rates'!$B$6+'Benefit Rates'!$B$7)*12*O49,IF(AND(O49&gt;=0.5,O49&lt;=1),'Benefit Rates'!$B$13*N49+('Benefit Rates'!$B$14*'Salaries &amp; Benefits '!P49)+('Benefit Rates'!$B$6+'Benefit Rates'!$B$7)*12*O49,IF(O49&gt;1,'Benefit Rates'!$B$13*N49+('Benefit Rates'!$B$14*'Salaries &amp; Benefits '!P49)++('Benefit Rates'!$B$6+'Benefit Rates'!$B$7)*12*O49,0)))</f>
        <v>0</v>
      </c>
      <c r="R49" s="129">
        <f t="shared" si="22"/>
        <v>0</v>
      </c>
      <c r="S49" s="130">
        <f t="shared" si="23"/>
        <v>0</v>
      </c>
    </row>
    <row r="50" spans="1:19" x14ac:dyDescent="0.25">
      <c r="A50" s="43" t="s">
        <v>15</v>
      </c>
      <c r="B50" s="54"/>
      <c r="C50" s="71"/>
      <c r="D50" s="55"/>
      <c r="E50" s="56"/>
      <c r="F50" s="56"/>
      <c r="G50" s="119">
        <f t="shared" si="19"/>
        <v>0</v>
      </c>
      <c r="H50" s="119">
        <f>IF(AND(F50&lt;0.5,F50&gt;0),('Benefit Rates'!$B$17*'Salaries &amp; Benefits '!G50)+('Benefit Rates'!$B$6+'Benefit Rates'!$B$7)*12*F50,IF(AND(F50&gt;=0.5,F50&lt;=1),'Benefit Rates'!$B$13*E50+('Benefit Rates'!$B$14*'Salaries &amp; Benefits '!G50)+('Benefit Rates'!$B$6+'Benefit Rates'!$B$7)*12*F50,IF(F50&gt;1,'Benefit Rates'!$B$13*E50+('Benefit Rates'!$B$14*'Salaries &amp; Benefits '!G50)++('Benefit Rates'!$B$6+'Benefit Rates'!$B$7)*12*F50,0)))</f>
        <v>0</v>
      </c>
      <c r="I50" s="119">
        <f t="shared" si="20"/>
        <v>0</v>
      </c>
      <c r="J50" s="120">
        <f t="shared" si="21"/>
        <v>0</v>
      </c>
      <c r="K50" s="36"/>
      <c r="L50" s="60"/>
      <c r="M50" s="59"/>
      <c r="N50" s="56"/>
      <c r="O50" s="56"/>
      <c r="P50" s="119">
        <f t="shared" si="18"/>
        <v>0</v>
      </c>
      <c r="Q50" s="119">
        <f>IF(AND(O50&lt;0.5,O50&gt;0),('Benefit Rates'!$B$17*'Salaries &amp; Benefits '!P50)+('Benefit Rates'!$B$6+'Benefit Rates'!$B$7)*12*O50,IF(AND(O50&gt;=0.5,O50&lt;=1),'Benefit Rates'!$B$13*N50+('Benefit Rates'!$B$14*'Salaries &amp; Benefits '!P50)+('Benefit Rates'!$B$6+'Benefit Rates'!$B$7)*12*O50,IF(O50&gt;1,'Benefit Rates'!$B$13*N50+('Benefit Rates'!$B$14*'Salaries &amp; Benefits '!P50)++('Benefit Rates'!$B$6+'Benefit Rates'!$B$7)*12*O50,0)))</f>
        <v>0</v>
      </c>
      <c r="R50" s="129">
        <f t="shared" si="22"/>
        <v>0</v>
      </c>
      <c r="S50" s="130">
        <f t="shared" si="23"/>
        <v>0</v>
      </c>
    </row>
    <row r="51" spans="1:19" x14ac:dyDescent="0.25">
      <c r="A51" s="43" t="s">
        <v>16</v>
      </c>
      <c r="B51" s="54"/>
      <c r="C51" s="71"/>
      <c r="D51" s="55"/>
      <c r="E51" s="56"/>
      <c r="F51" s="56"/>
      <c r="G51" s="119">
        <f t="shared" si="19"/>
        <v>0</v>
      </c>
      <c r="H51" s="119">
        <f>IF(AND(F51&lt;0.5,F51&gt;0),('Benefit Rates'!$B$17*'Salaries &amp; Benefits '!G51)+('Benefit Rates'!$B$6+'Benefit Rates'!$B$7)*12*F51,IF(AND(F51&gt;=0.5,F51&lt;=1),'Benefit Rates'!$B$13*E51+('Benefit Rates'!$B$14*'Salaries &amp; Benefits '!G51)+('Benefit Rates'!$B$6+'Benefit Rates'!$B$7)*12*F51,IF(F51&gt;1,'Benefit Rates'!$B$13*E51+('Benefit Rates'!$B$14*'Salaries &amp; Benefits '!G51)++('Benefit Rates'!$B$6+'Benefit Rates'!$B$7)*12*F51,0)))</f>
        <v>0</v>
      </c>
      <c r="I51" s="119">
        <f t="shared" si="20"/>
        <v>0</v>
      </c>
      <c r="J51" s="120">
        <f t="shared" si="21"/>
        <v>0</v>
      </c>
      <c r="K51" s="36"/>
      <c r="L51" s="60"/>
      <c r="M51" s="59"/>
      <c r="N51" s="56"/>
      <c r="O51" s="56"/>
      <c r="P51" s="119">
        <f t="shared" si="18"/>
        <v>0</v>
      </c>
      <c r="Q51" s="119">
        <f>IF(AND(O51&lt;0.5,O51&gt;0),('Benefit Rates'!$B$17*'Salaries &amp; Benefits '!P51)+('Benefit Rates'!$B$6+'Benefit Rates'!$B$7)*12*O51,IF(AND(O51&gt;=0.5,O51&lt;=1),'Benefit Rates'!$B$13*N51+('Benefit Rates'!$B$14*'Salaries &amp; Benefits '!P51)+('Benefit Rates'!$B$6+'Benefit Rates'!$B$7)*12*O51,IF(O51&gt;1,'Benefit Rates'!$B$13*N51+('Benefit Rates'!$B$14*'Salaries &amp; Benefits '!P51)++('Benefit Rates'!$B$6+'Benefit Rates'!$B$7)*12*O51,0)))</f>
        <v>0</v>
      </c>
      <c r="R51" s="129">
        <f t="shared" si="22"/>
        <v>0</v>
      </c>
      <c r="S51" s="130">
        <f t="shared" si="23"/>
        <v>0</v>
      </c>
    </row>
    <row r="52" spans="1:19" x14ac:dyDescent="0.25">
      <c r="A52" s="44"/>
      <c r="B52" s="123" t="s">
        <v>21</v>
      </c>
      <c r="C52" s="121">
        <f>SUM(C42:C51)</f>
        <v>0</v>
      </c>
      <c r="D52" s="121">
        <f>SUM(D42:D51)</f>
        <v>0</v>
      </c>
      <c r="E52" s="132">
        <f t="shared" ref="E52:J52" si="24">SUM(E42:E51)</f>
        <v>0</v>
      </c>
      <c r="F52" s="132">
        <f t="shared" si="24"/>
        <v>0</v>
      </c>
      <c r="G52" s="121">
        <f t="shared" si="24"/>
        <v>0</v>
      </c>
      <c r="H52" s="121">
        <f t="shared" si="24"/>
        <v>0</v>
      </c>
      <c r="I52" s="121">
        <f t="shared" si="24"/>
        <v>0</v>
      </c>
      <c r="J52" s="122">
        <f t="shared" si="24"/>
        <v>0</v>
      </c>
      <c r="K52" s="36"/>
      <c r="L52" s="131">
        <f>SUM(L42:L51)</f>
        <v>0</v>
      </c>
      <c r="M52" s="121">
        <f>SUM(M42:M51)</f>
        <v>0</v>
      </c>
      <c r="N52" s="134">
        <f t="shared" ref="N52:S52" si="25">SUM(N42:N51)</f>
        <v>0</v>
      </c>
      <c r="O52" s="134">
        <f t="shared" si="25"/>
        <v>0</v>
      </c>
      <c r="P52" s="127">
        <f t="shared" si="25"/>
        <v>0</v>
      </c>
      <c r="Q52" s="127">
        <f t="shared" si="25"/>
        <v>0</v>
      </c>
      <c r="R52" s="127">
        <f t="shared" si="25"/>
        <v>0</v>
      </c>
      <c r="S52" s="128">
        <f t="shared" si="25"/>
        <v>0</v>
      </c>
    </row>
    <row r="53" spans="1:19" ht="6" customHeight="1" x14ac:dyDescent="0.25">
      <c r="C53" s="74"/>
      <c r="D53" s="37"/>
      <c r="E53" s="15"/>
      <c r="F53" s="17"/>
      <c r="G53" s="78"/>
      <c r="H53" s="78"/>
      <c r="I53" s="78"/>
      <c r="J53" s="78"/>
      <c r="K53" s="36"/>
      <c r="L53" s="37"/>
      <c r="M53" s="37"/>
      <c r="N53" s="148"/>
      <c r="O53" s="17"/>
      <c r="P53" s="78"/>
      <c r="Q53" s="78"/>
      <c r="R53" s="78"/>
      <c r="S53" s="78"/>
    </row>
    <row r="54" spans="1:19" x14ac:dyDescent="0.25">
      <c r="A54" s="39"/>
      <c r="B54" s="189" t="s">
        <v>61</v>
      </c>
      <c r="C54" s="73"/>
      <c r="D54" s="48"/>
      <c r="E54" s="49"/>
      <c r="F54" s="46"/>
      <c r="G54" s="79"/>
      <c r="H54" s="79"/>
      <c r="I54" s="79"/>
      <c r="J54" s="83"/>
      <c r="K54" s="36"/>
      <c r="L54" s="63"/>
      <c r="M54" s="64"/>
      <c r="N54" s="65"/>
      <c r="O54" s="65"/>
      <c r="P54" s="86"/>
      <c r="Q54" s="86"/>
      <c r="R54" s="86"/>
      <c r="S54" s="87"/>
    </row>
    <row r="55" spans="1:19" x14ac:dyDescent="0.25">
      <c r="A55" s="43" t="s">
        <v>7</v>
      </c>
      <c r="B55" s="54"/>
      <c r="C55" s="71"/>
      <c r="D55" s="55"/>
      <c r="E55" s="56"/>
      <c r="F55" s="56"/>
      <c r="G55" s="119">
        <f t="shared" ref="G55" si="26">C55*F55</f>
        <v>0</v>
      </c>
      <c r="H55" s="119">
        <f>IF(AND(F55&lt;0.5,F55&gt;0),('Benefit Rates'!$E$17*'Salaries &amp; Benefits '!G55)+('Benefit Rates'!$E$6+'Benefit Rates'!$E$7)*12*F55,IF(AND(F55&gt;=0.5,F55&lt;=1),'Benefit Rates'!$E$13*E55+('Benefit Rates'!$E$14*'Salaries &amp; Benefits '!G55)+('Benefit Rates'!$E$6+'Benefit Rates'!$E$7)*12*F55,IF(F55&gt;1,'Benefit Rates'!$E$13*E55+('Benefit Rates'!$E$14*'Salaries &amp; Benefits '!G55)++('Benefit Rates'!$E$6+'Benefit Rates'!$E$7)*12*F55,0)))</f>
        <v>0</v>
      </c>
      <c r="I55" s="119">
        <f t="shared" ref="I55:I64" si="27">G55+H55</f>
        <v>0</v>
      </c>
      <c r="J55" s="120">
        <f>D55*E55</f>
        <v>0</v>
      </c>
      <c r="K55" s="36"/>
      <c r="L55" s="58"/>
      <c r="M55" s="59"/>
      <c r="N55" s="56"/>
      <c r="O55" s="56"/>
      <c r="P55" s="119">
        <f t="shared" ref="P55:P64" si="28">L55*O55</f>
        <v>0</v>
      </c>
      <c r="Q55" s="119">
        <f>IF(AND(O55&lt;0.5,O55&gt;0),('Benefit Rates'!$E$17*'Salaries &amp; Benefits '!P55)+('Benefit Rates'!$E$6+'Benefit Rates'!$E$7)*12*O55,IF(AND(O55&gt;=0.5,O55&lt;=1),'Benefit Rates'!$E$13*N55+('Benefit Rates'!$E$14*'Salaries &amp; Benefits '!P55)+('Benefit Rates'!$E$6+'Benefit Rates'!$E$7)*12*O55,IF(O55&gt;1,'Benefit Rates'!$E$13*N55+('Benefit Rates'!$E$14*'Salaries &amp; Benefits '!P55)++('Benefit Rates'!$E$6+'Benefit Rates'!$E$7)*12*O55,0)))</f>
        <v>0</v>
      </c>
      <c r="R55" s="129">
        <f t="shared" ref="R55:R64" si="29">P55+Q55</f>
        <v>0</v>
      </c>
      <c r="S55" s="130">
        <f>M55*N55</f>
        <v>0</v>
      </c>
    </row>
    <row r="56" spans="1:19" x14ac:dyDescent="0.25">
      <c r="A56" s="43" t="s">
        <v>8</v>
      </c>
      <c r="B56" s="54"/>
      <c r="C56" s="71"/>
      <c r="D56" s="55"/>
      <c r="E56" s="56"/>
      <c r="F56" s="56"/>
      <c r="G56" s="119">
        <f t="shared" ref="G56:G64" si="30">C56*F56</f>
        <v>0</v>
      </c>
      <c r="H56" s="119">
        <f>IF(AND(F56&lt;0.5,F56&gt;0),('Benefit Rates'!$E$17*'Salaries &amp; Benefits '!G56)+('Benefit Rates'!$E$6+'Benefit Rates'!$E$7)*12*F56,IF(AND(F56&gt;=0.5,F56&lt;=1),'Benefit Rates'!$E$13*E56+('Benefit Rates'!$E$14*'Salaries &amp; Benefits '!G56)+('Benefit Rates'!$E$6+'Benefit Rates'!$E$7)*12*F56,IF(F56&gt;1,'Benefit Rates'!$E$13*E56+('Benefit Rates'!$E$14*'Salaries &amp; Benefits '!G56)++('Benefit Rates'!$E$6+'Benefit Rates'!$E$7)*12*F56,0)))</f>
        <v>0</v>
      </c>
      <c r="I56" s="119">
        <f t="shared" si="27"/>
        <v>0</v>
      </c>
      <c r="J56" s="120">
        <f t="shared" ref="J56:J64" si="31">D56*E56</f>
        <v>0</v>
      </c>
      <c r="K56" s="36"/>
      <c r="L56" s="58"/>
      <c r="M56" s="59"/>
      <c r="N56" s="56"/>
      <c r="O56" s="56"/>
      <c r="P56" s="119">
        <f t="shared" si="28"/>
        <v>0</v>
      </c>
      <c r="Q56" s="119">
        <f>IF(AND(O56&lt;0.5,O56&gt;0),('Benefit Rates'!$E$17*'Salaries &amp; Benefits '!P56)+('Benefit Rates'!$E$6+'Benefit Rates'!$E$7)*12*O56,IF(AND(O56&gt;=0.5,O56&lt;=1),'Benefit Rates'!$E$13*N56+('Benefit Rates'!$E$14*'Salaries &amp; Benefits '!P56)+('Benefit Rates'!$E$6+'Benefit Rates'!$E$7)*12*O56,IF(O56&gt;1,'Benefit Rates'!$E$13*N56+('Benefit Rates'!$E$14*'Salaries &amp; Benefits '!P56)++('Benefit Rates'!$E$6+'Benefit Rates'!$E$7)*12*O56,0)))</f>
        <v>0</v>
      </c>
      <c r="R56" s="129">
        <f t="shared" si="29"/>
        <v>0</v>
      </c>
      <c r="S56" s="130">
        <f t="shared" ref="S56:S64" si="32">M56*N56</f>
        <v>0</v>
      </c>
    </row>
    <row r="57" spans="1:19" x14ac:dyDescent="0.25">
      <c r="A57" s="43" t="s">
        <v>9</v>
      </c>
      <c r="B57" s="54"/>
      <c r="C57" s="71"/>
      <c r="D57" s="55"/>
      <c r="E57" s="56"/>
      <c r="F57" s="56"/>
      <c r="G57" s="119">
        <f t="shared" si="30"/>
        <v>0</v>
      </c>
      <c r="H57" s="119">
        <f>IF(AND(F57&lt;0.5,F57&gt;0),('Benefit Rates'!$E$17*'Salaries &amp; Benefits '!G57)+('Benefit Rates'!$E$6+'Benefit Rates'!$E$7)*12*F57,IF(AND(F57&gt;=0.5,F57&lt;=1),'Benefit Rates'!$E$13*E57+('Benefit Rates'!$E$14*'Salaries &amp; Benefits '!G57)+('Benefit Rates'!$E$6+'Benefit Rates'!$E$7)*12*F57,IF(F57&gt;1,'Benefit Rates'!$E$13*E57+('Benefit Rates'!$E$14*'Salaries &amp; Benefits '!G57)++('Benefit Rates'!$E$6+'Benefit Rates'!$E$7)*12*F57,0)))</f>
        <v>0</v>
      </c>
      <c r="I57" s="119">
        <f t="shared" si="27"/>
        <v>0</v>
      </c>
      <c r="J57" s="120">
        <f t="shared" si="31"/>
        <v>0</v>
      </c>
      <c r="K57" s="36"/>
      <c r="L57" s="66"/>
      <c r="M57" s="59"/>
      <c r="N57" s="56"/>
      <c r="O57" s="56"/>
      <c r="P57" s="119">
        <f t="shared" si="28"/>
        <v>0</v>
      </c>
      <c r="Q57" s="119">
        <f>IF(AND(O57&lt;0.5,O57&gt;0),('Benefit Rates'!$E$17*'Salaries &amp; Benefits '!P57)+('Benefit Rates'!$E$6+'Benefit Rates'!$E$7)*12*O57,IF(AND(O57&gt;=0.5,O57&lt;=1),'Benefit Rates'!$E$13*N57+('Benefit Rates'!$E$14*'Salaries &amp; Benefits '!P57)+('Benefit Rates'!$E$6+'Benefit Rates'!$E$7)*12*O57,IF(O57&gt;1,'Benefit Rates'!$E$13*N57+('Benefit Rates'!$E$14*'Salaries &amp; Benefits '!P57)++('Benefit Rates'!$E$6+'Benefit Rates'!$E$7)*12*O57,0)))</f>
        <v>0</v>
      </c>
      <c r="R57" s="129">
        <f t="shared" si="29"/>
        <v>0</v>
      </c>
      <c r="S57" s="130">
        <f t="shared" si="32"/>
        <v>0</v>
      </c>
    </row>
    <row r="58" spans="1:19" x14ac:dyDescent="0.25">
      <c r="A58" s="43" t="s">
        <v>10</v>
      </c>
      <c r="B58" s="54"/>
      <c r="C58" s="71"/>
      <c r="D58" s="55"/>
      <c r="E58" s="56"/>
      <c r="F58" s="56"/>
      <c r="G58" s="119">
        <f t="shared" si="30"/>
        <v>0</v>
      </c>
      <c r="H58" s="119">
        <f>IF(AND(F58&lt;0.5,F58&gt;0),('Benefit Rates'!$E$17*'Salaries &amp; Benefits '!G58)+('Benefit Rates'!$E$6+'Benefit Rates'!$E$7)*12*F58,IF(AND(F58&gt;=0.5,F58&lt;=1),'Benefit Rates'!$E$13*E58+('Benefit Rates'!$E$14*'Salaries &amp; Benefits '!G58)+('Benefit Rates'!$E$6+'Benefit Rates'!$E$7)*12*F58,IF(F58&gt;1,'Benefit Rates'!$E$13*E58+('Benefit Rates'!$E$14*'Salaries &amp; Benefits '!G58)++('Benefit Rates'!$E$6+'Benefit Rates'!$E$7)*12*F58,0)))</f>
        <v>0</v>
      </c>
      <c r="I58" s="119">
        <f t="shared" si="27"/>
        <v>0</v>
      </c>
      <c r="J58" s="120">
        <f t="shared" si="31"/>
        <v>0</v>
      </c>
      <c r="K58" s="36"/>
      <c r="L58" s="66"/>
      <c r="M58" s="59"/>
      <c r="N58" s="56"/>
      <c r="O58" s="56"/>
      <c r="P58" s="119">
        <f t="shared" si="28"/>
        <v>0</v>
      </c>
      <c r="Q58" s="119">
        <f>IF(AND(O58&lt;0.5,O58&gt;0),('Benefit Rates'!$E$17*'Salaries &amp; Benefits '!P58)+('Benefit Rates'!$E$6+'Benefit Rates'!$E$7)*12*O58,IF(AND(O58&gt;=0.5,O58&lt;=1),'Benefit Rates'!$E$13*N58+('Benefit Rates'!$E$14*'Salaries &amp; Benefits '!P58)+('Benefit Rates'!$E$6+'Benefit Rates'!$E$7)*12*O58,IF(O58&gt;1,'Benefit Rates'!$E$13*N58+('Benefit Rates'!$E$14*'Salaries &amp; Benefits '!P58)++('Benefit Rates'!$E$6+'Benefit Rates'!$E$7)*12*O58,0)))</f>
        <v>0</v>
      </c>
      <c r="R58" s="129">
        <f t="shared" si="29"/>
        <v>0</v>
      </c>
      <c r="S58" s="130">
        <f t="shared" si="32"/>
        <v>0</v>
      </c>
    </row>
    <row r="59" spans="1:19" x14ac:dyDescent="0.25">
      <c r="A59" s="43" t="s">
        <v>11</v>
      </c>
      <c r="B59" s="54"/>
      <c r="C59" s="71"/>
      <c r="D59" s="55"/>
      <c r="E59" s="56"/>
      <c r="F59" s="56"/>
      <c r="G59" s="119">
        <f t="shared" si="30"/>
        <v>0</v>
      </c>
      <c r="H59" s="119">
        <f>IF(AND(F59&lt;0.5,F59&gt;0),('Benefit Rates'!$E$17*'Salaries &amp; Benefits '!G59)+('Benefit Rates'!$E$6+'Benefit Rates'!$E$7)*12*F59,IF(AND(F59&gt;=0.5,F59&lt;=1),'Benefit Rates'!$E$13*E59+('Benefit Rates'!$E$14*'Salaries &amp; Benefits '!G59)+('Benefit Rates'!$E$6+'Benefit Rates'!$E$7)*12*F59,IF(F59&gt;1,'Benefit Rates'!$E$13*E59+('Benefit Rates'!$E$14*'Salaries &amp; Benefits '!G59)++('Benefit Rates'!$E$6+'Benefit Rates'!$E$7)*12*F59,0)))</f>
        <v>0</v>
      </c>
      <c r="I59" s="119">
        <f t="shared" si="27"/>
        <v>0</v>
      </c>
      <c r="J59" s="120">
        <f t="shared" si="31"/>
        <v>0</v>
      </c>
      <c r="K59" s="36"/>
      <c r="L59" s="66"/>
      <c r="M59" s="59"/>
      <c r="N59" s="56"/>
      <c r="O59" s="56"/>
      <c r="P59" s="119">
        <f t="shared" si="28"/>
        <v>0</v>
      </c>
      <c r="Q59" s="119">
        <f>IF(AND(O59&lt;0.5,O59&gt;0),('Benefit Rates'!$E$17*'Salaries &amp; Benefits '!P59)+('Benefit Rates'!$E$6+'Benefit Rates'!$E$7)*12*O59,IF(AND(O59&gt;=0.5,O59&lt;=1),'Benefit Rates'!$E$13*N59+('Benefit Rates'!$E$14*'Salaries &amp; Benefits '!P59)+('Benefit Rates'!$E$6+'Benefit Rates'!$E$7)*12*O59,IF(O59&gt;1,'Benefit Rates'!$E$13*N59+('Benefit Rates'!$E$14*'Salaries &amp; Benefits '!P59)++('Benefit Rates'!$E$6+'Benefit Rates'!$E$7)*12*O59,0)))</f>
        <v>0</v>
      </c>
      <c r="R59" s="129">
        <f t="shared" si="29"/>
        <v>0</v>
      </c>
      <c r="S59" s="130">
        <f t="shared" si="32"/>
        <v>0</v>
      </c>
    </row>
    <row r="60" spans="1:19" x14ac:dyDescent="0.25">
      <c r="A60" s="43" t="s">
        <v>12</v>
      </c>
      <c r="B60" s="54"/>
      <c r="C60" s="71"/>
      <c r="D60" s="55"/>
      <c r="E60" s="56"/>
      <c r="F60" s="56"/>
      <c r="G60" s="119">
        <f t="shared" si="30"/>
        <v>0</v>
      </c>
      <c r="H60" s="119">
        <f>IF(AND(F60&lt;0.5,F60&gt;0),('Benefit Rates'!$E$17*'Salaries &amp; Benefits '!G60)+('Benefit Rates'!$E$6+'Benefit Rates'!$E$7)*12*F60,IF(AND(F60&gt;=0.5,F60&lt;=1),'Benefit Rates'!$E$13*E60+('Benefit Rates'!$E$14*'Salaries &amp; Benefits '!G60)+('Benefit Rates'!$E$6+'Benefit Rates'!$E$7)*12*F60,IF(F60&gt;1,'Benefit Rates'!$E$13*E60+('Benefit Rates'!$E$14*'Salaries &amp; Benefits '!G60)++('Benefit Rates'!$E$6+'Benefit Rates'!$E$7)*12*F60,0)))</f>
        <v>0</v>
      </c>
      <c r="I60" s="119">
        <f t="shared" si="27"/>
        <v>0</v>
      </c>
      <c r="J60" s="120">
        <f t="shared" si="31"/>
        <v>0</v>
      </c>
      <c r="K60" s="36"/>
      <c r="L60" s="66"/>
      <c r="M60" s="59"/>
      <c r="N60" s="56"/>
      <c r="O60" s="56"/>
      <c r="P60" s="119">
        <f t="shared" si="28"/>
        <v>0</v>
      </c>
      <c r="Q60" s="119">
        <f>IF(AND(O60&lt;0.5,O60&gt;0),('Benefit Rates'!$E$17*'Salaries &amp; Benefits '!P60)+('Benefit Rates'!$E$6+'Benefit Rates'!$E$7)*12*O60,IF(AND(O60&gt;=0.5,O60&lt;=1),'Benefit Rates'!$E$13*N60+('Benefit Rates'!$E$14*'Salaries &amp; Benefits '!P60)+('Benefit Rates'!$E$6+'Benefit Rates'!$E$7)*12*O60,IF(O60&gt;1,'Benefit Rates'!$E$13*N60+('Benefit Rates'!$E$14*'Salaries &amp; Benefits '!P60)++('Benefit Rates'!$E$6+'Benefit Rates'!$E$7)*12*O60,0)))</f>
        <v>0</v>
      </c>
      <c r="R60" s="129">
        <f t="shared" si="29"/>
        <v>0</v>
      </c>
      <c r="S60" s="130">
        <f t="shared" si="32"/>
        <v>0</v>
      </c>
    </row>
    <row r="61" spans="1:19" x14ac:dyDescent="0.25">
      <c r="A61" s="43" t="s">
        <v>13</v>
      </c>
      <c r="B61" s="54"/>
      <c r="C61" s="71"/>
      <c r="D61" s="55"/>
      <c r="E61" s="56"/>
      <c r="F61" s="56"/>
      <c r="G61" s="119">
        <f t="shared" si="30"/>
        <v>0</v>
      </c>
      <c r="H61" s="119">
        <f>IF(AND(F61&lt;0.5,F61&gt;0),('Benefit Rates'!$E$17*'Salaries &amp; Benefits '!G61)+('Benefit Rates'!$E$6+'Benefit Rates'!$E$7)*12*F61,IF(AND(F61&gt;=0.5,F61&lt;=1),'Benefit Rates'!$E$13*E61+('Benefit Rates'!$E$14*'Salaries &amp; Benefits '!G61)+('Benefit Rates'!$E$6+'Benefit Rates'!$E$7)*12*F61,IF(F61&gt;1,'Benefit Rates'!$E$13*E61+('Benefit Rates'!$E$14*'Salaries &amp; Benefits '!G61)++('Benefit Rates'!$E$6+'Benefit Rates'!$E$7)*12*F61,0)))</f>
        <v>0</v>
      </c>
      <c r="I61" s="119">
        <f t="shared" si="27"/>
        <v>0</v>
      </c>
      <c r="J61" s="120">
        <f t="shared" si="31"/>
        <v>0</v>
      </c>
      <c r="K61" s="36"/>
      <c r="L61" s="66"/>
      <c r="M61" s="59"/>
      <c r="N61" s="56"/>
      <c r="O61" s="56"/>
      <c r="P61" s="119">
        <f t="shared" si="28"/>
        <v>0</v>
      </c>
      <c r="Q61" s="119">
        <f>IF(AND(O61&lt;0.5,O61&gt;0),('Benefit Rates'!$E$17*'Salaries &amp; Benefits '!P61)+('Benefit Rates'!$E$6+'Benefit Rates'!$E$7)*12*O61,IF(AND(O61&gt;=0.5,O61&lt;=1),'Benefit Rates'!$E$13*N61+('Benefit Rates'!$E$14*'Salaries &amp; Benefits '!P61)+('Benefit Rates'!$E$6+'Benefit Rates'!$E$7)*12*O61,IF(O61&gt;1,'Benefit Rates'!$E$13*N61+('Benefit Rates'!$E$14*'Salaries &amp; Benefits '!P61)++('Benefit Rates'!$E$6+'Benefit Rates'!$E$7)*12*O61,0)))</f>
        <v>0</v>
      </c>
      <c r="R61" s="129">
        <f t="shared" si="29"/>
        <v>0</v>
      </c>
      <c r="S61" s="130">
        <f t="shared" si="32"/>
        <v>0</v>
      </c>
    </row>
    <row r="62" spans="1:19" x14ac:dyDescent="0.25">
      <c r="A62" s="43" t="s">
        <v>14</v>
      </c>
      <c r="B62" s="54"/>
      <c r="C62" s="71"/>
      <c r="D62" s="55"/>
      <c r="E62" s="56"/>
      <c r="F62" s="56"/>
      <c r="G62" s="119">
        <f t="shared" si="30"/>
        <v>0</v>
      </c>
      <c r="H62" s="119">
        <f>IF(AND(F62&lt;0.5,F62&gt;0),('Benefit Rates'!$E$17*'Salaries &amp; Benefits '!G62)+('Benefit Rates'!$E$6+'Benefit Rates'!$E$7)*12*F62,IF(AND(F62&gt;=0.5,F62&lt;=1),'Benefit Rates'!$E$13*E62+('Benefit Rates'!$E$14*'Salaries &amp; Benefits '!G62)+('Benefit Rates'!$E$6+'Benefit Rates'!$E$7)*12*F62,IF(F62&gt;1,'Benefit Rates'!$E$13*E62+('Benefit Rates'!$E$14*'Salaries &amp; Benefits '!G62)++('Benefit Rates'!$E$6+'Benefit Rates'!$E$7)*12*F62,0)))</f>
        <v>0</v>
      </c>
      <c r="I62" s="119">
        <f t="shared" si="27"/>
        <v>0</v>
      </c>
      <c r="J62" s="120">
        <f t="shared" si="31"/>
        <v>0</v>
      </c>
      <c r="K62" s="36"/>
      <c r="L62" s="66"/>
      <c r="M62" s="59"/>
      <c r="N62" s="56"/>
      <c r="O62" s="56"/>
      <c r="P62" s="119">
        <f t="shared" si="28"/>
        <v>0</v>
      </c>
      <c r="Q62" s="119">
        <f>IF(AND(O62&lt;0.5,O62&gt;0),('Benefit Rates'!$E$17*'Salaries &amp; Benefits '!P62)+('Benefit Rates'!$E$6+'Benefit Rates'!$E$7)*12*O62,IF(AND(O62&gt;=0.5,O62&lt;=1),'Benefit Rates'!$E$13*N62+('Benefit Rates'!$E$14*'Salaries &amp; Benefits '!P62)+('Benefit Rates'!$E$6+'Benefit Rates'!$E$7)*12*O62,IF(O62&gt;1,'Benefit Rates'!$E$13*N62+('Benefit Rates'!$E$14*'Salaries &amp; Benefits '!P62)++('Benefit Rates'!$E$6+'Benefit Rates'!$E$7)*12*O62,0)))</f>
        <v>0</v>
      </c>
      <c r="R62" s="129">
        <f t="shared" si="29"/>
        <v>0</v>
      </c>
      <c r="S62" s="130">
        <f t="shared" si="32"/>
        <v>0</v>
      </c>
    </row>
    <row r="63" spans="1:19" x14ac:dyDescent="0.25">
      <c r="A63" s="43" t="s">
        <v>15</v>
      </c>
      <c r="B63" s="54"/>
      <c r="C63" s="71"/>
      <c r="D63" s="55"/>
      <c r="E63" s="56"/>
      <c r="F63" s="56"/>
      <c r="G63" s="119">
        <f t="shared" si="30"/>
        <v>0</v>
      </c>
      <c r="H63" s="119">
        <f>IF(AND(F63&lt;0.5,F63&gt;0),('Benefit Rates'!$E$17*'Salaries &amp; Benefits '!G63)+('Benefit Rates'!$E$6+'Benefit Rates'!$E$7)*12*F63,IF(AND(F63&gt;=0.5,F63&lt;=1),'Benefit Rates'!$E$13*E63+('Benefit Rates'!$E$14*'Salaries &amp; Benefits '!G63)+('Benefit Rates'!$E$6+'Benefit Rates'!$E$7)*12*F63,IF(F63&gt;1,'Benefit Rates'!$E$13*E63+('Benefit Rates'!$E$14*'Salaries &amp; Benefits '!G63)++('Benefit Rates'!$E$6+'Benefit Rates'!$E$7)*12*F63,0)))</f>
        <v>0</v>
      </c>
      <c r="I63" s="119">
        <f t="shared" si="27"/>
        <v>0</v>
      </c>
      <c r="J63" s="120">
        <f t="shared" si="31"/>
        <v>0</v>
      </c>
      <c r="K63" s="36"/>
      <c r="L63" s="66"/>
      <c r="M63" s="59"/>
      <c r="N63" s="56"/>
      <c r="O63" s="56"/>
      <c r="P63" s="119">
        <f t="shared" si="28"/>
        <v>0</v>
      </c>
      <c r="Q63" s="119">
        <f>IF(AND(O63&lt;0.5,O63&gt;0),('Benefit Rates'!$E$17*'Salaries &amp; Benefits '!P63)+('Benefit Rates'!$E$6+'Benefit Rates'!$E$7)*12*O63,IF(AND(O63&gt;=0.5,O63&lt;=1),'Benefit Rates'!$E$13*N63+('Benefit Rates'!$E$14*'Salaries &amp; Benefits '!P63)+('Benefit Rates'!$E$6+'Benefit Rates'!$E$7)*12*O63,IF(O63&gt;1,'Benefit Rates'!$E$13*N63+('Benefit Rates'!$E$14*'Salaries &amp; Benefits '!P63)++('Benefit Rates'!$E$6+'Benefit Rates'!$E$7)*12*O63,0)))</f>
        <v>0</v>
      </c>
      <c r="R63" s="129">
        <f t="shared" si="29"/>
        <v>0</v>
      </c>
      <c r="S63" s="130">
        <f t="shared" si="32"/>
        <v>0</v>
      </c>
    </row>
    <row r="64" spans="1:19" x14ac:dyDescent="0.25">
      <c r="A64" s="43" t="s">
        <v>16</v>
      </c>
      <c r="B64" s="54"/>
      <c r="C64" s="71"/>
      <c r="D64" s="55"/>
      <c r="E64" s="56"/>
      <c r="F64" s="56"/>
      <c r="G64" s="119">
        <f t="shared" si="30"/>
        <v>0</v>
      </c>
      <c r="H64" s="119">
        <f>IF(AND(F64&lt;0.5,F64&gt;0),('Benefit Rates'!$E$17*'Salaries &amp; Benefits '!G64)+('Benefit Rates'!$E$6+'Benefit Rates'!$E$7)*12*F64,IF(AND(F64&gt;=0.5,F64&lt;=1),'Benefit Rates'!$E$13*E64+('Benefit Rates'!$E$14*'Salaries &amp; Benefits '!G64)+('Benefit Rates'!$E$6+'Benefit Rates'!$E$7)*12*F64,IF(F64&gt;1,'Benefit Rates'!$E$13*E64+('Benefit Rates'!$E$14*'Salaries &amp; Benefits '!G64)++('Benefit Rates'!$E$6+'Benefit Rates'!$E$7)*12*F64,0)))</f>
        <v>0</v>
      </c>
      <c r="I64" s="119">
        <f t="shared" si="27"/>
        <v>0</v>
      </c>
      <c r="J64" s="120">
        <f t="shared" si="31"/>
        <v>0</v>
      </c>
      <c r="K64" s="36"/>
      <c r="L64" s="66"/>
      <c r="M64" s="59"/>
      <c r="N64" s="56"/>
      <c r="O64" s="56"/>
      <c r="P64" s="119">
        <f t="shared" si="28"/>
        <v>0</v>
      </c>
      <c r="Q64" s="119">
        <f>IF(AND(O64&lt;0.5,O64&gt;0),('Benefit Rates'!$E$17*'Salaries &amp; Benefits '!P64)+('Benefit Rates'!$E$6+'Benefit Rates'!$E$7)*12*O64,IF(AND(O64&gt;=0.5,O64&lt;=1),'Benefit Rates'!$E$13*N64+('Benefit Rates'!$E$14*'Salaries &amp; Benefits '!P64)+('Benefit Rates'!$E$6+'Benefit Rates'!$E$7)*12*O64,IF(O64&gt;1,'Benefit Rates'!$E$13*N64+('Benefit Rates'!$E$14*'Salaries &amp; Benefits '!P64)++('Benefit Rates'!$E$6+'Benefit Rates'!$E$7)*12*O64,0)))</f>
        <v>0</v>
      </c>
      <c r="R64" s="129">
        <f t="shared" si="29"/>
        <v>0</v>
      </c>
      <c r="S64" s="130">
        <f t="shared" si="32"/>
        <v>0</v>
      </c>
    </row>
    <row r="65" spans="1:19" x14ac:dyDescent="0.25">
      <c r="A65" s="44"/>
      <c r="B65" s="123" t="s">
        <v>22</v>
      </c>
      <c r="C65" s="121">
        <f>SUM(C55:C64)</f>
        <v>0</v>
      </c>
      <c r="D65" s="121">
        <f>SUM(D55:D64)</f>
        <v>0</v>
      </c>
      <c r="E65" s="132">
        <f t="shared" ref="E65:I65" si="33">SUM(E55:E64)</f>
        <v>0</v>
      </c>
      <c r="F65" s="132">
        <f t="shared" si="33"/>
        <v>0</v>
      </c>
      <c r="G65" s="121">
        <f t="shared" si="33"/>
        <v>0</v>
      </c>
      <c r="H65" s="121">
        <f t="shared" si="33"/>
        <v>0</v>
      </c>
      <c r="I65" s="121">
        <f t="shared" si="33"/>
        <v>0</v>
      </c>
      <c r="J65" s="122">
        <f t="shared" ref="J65" si="34">SUM(J55:J64)</f>
        <v>0</v>
      </c>
      <c r="K65" s="36"/>
      <c r="L65" s="131">
        <f>SUM(L55:L64)</f>
        <v>0</v>
      </c>
      <c r="M65" s="121">
        <f>SUM(M55:M64)</f>
        <v>0</v>
      </c>
      <c r="N65" s="134">
        <f t="shared" ref="N65:R65" si="35">SUM(N55:N64)</f>
        <v>0</v>
      </c>
      <c r="O65" s="134">
        <f t="shared" si="35"/>
        <v>0</v>
      </c>
      <c r="P65" s="127">
        <f t="shared" si="35"/>
        <v>0</v>
      </c>
      <c r="Q65" s="127">
        <f t="shared" si="35"/>
        <v>0</v>
      </c>
      <c r="R65" s="127">
        <f t="shared" si="35"/>
        <v>0</v>
      </c>
      <c r="S65" s="128">
        <f t="shared" ref="S65" si="36">SUM(S55:S64)</f>
        <v>0</v>
      </c>
    </row>
    <row r="66" spans="1:19" ht="6" customHeight="1" x14ac:dyDescent="0.25">
      <c r="B66" s="18"/>
      <c r="C66" s="75"/>
      <c r="D66" s="38"/>
      <c r="E66" s="15"/>
      <c r="F66" s="17"/>
      <c r="G66" s="78"/>
      <c r="H66" s="78"/>
      <c r="I66" s="78"/>
      <c r="J66" s="78"/>
      <c r="K66" s="36"/>
      <c r="L66" s="38"/>
      <c r="M66" s="38"/>
      <c r="N66" s="148"/>
      <c r="O66" s="17"/>
      <c r="P66" s="78"/>
      <c r="Q66" s="78"/>
      <c r="R66" s="78"/>
      <c r="S66" s="78"/>
    </row>
    <row r="67" spans="1:19" x14ac:dyDescent="0.25">
      <c r="A67" s="53"/>
      <c r="B67" s="124" t="s">
        <v>23</v>
      </c>
      <c r="C67" s="125">
        <f>C26+C39+C52+C65</f>
        <v>0</v>
      </c>
      <c r="D67" s="125">
        <f>D26+D39+D52+D65</f>
        <v>0</v>
      </c>
      <c r="E67" s="133">
        <f t="shared" ref="E67:J67" si="37">E26+E39+E52+E65</f>
        <v>0</v>
      </c>
      <c r="F67" s="133">
        <f t="shared" si="37"/>
        <v>0</v>
      </c>
      <c r="G67" s="125">
        <f t="shared" si="37"/>
        <v>0</v>
      </c>
      <c r="H67" s="125">
        <f t="shared" si="37"/>
        <v>0</v>
      </c>
      <c r="I67" s="125">
        <f t="shared" si="37"/>
        <v>0</v>
      </c>
      <c r="J67" s="126">
        <f t="shared" si="37"/>
        <v>0</v>
      </c>
      <c r="K67" s="36"/>
      <c r="L67" s="131">
        <f>L26+L39+L52+L65</f>
        <v>0</v>
      </c>
      <c r="M67" s="125">
        <f>M26+M39+M52+M65</f>
        <v>0</v>
      </c>
      <c r="N67" s="133">
        <f t="shared" ref="N67:S67" si="38">N26+N39+N52+N65</f>
        <v>0</v>
      </c>
      <c r="O67" s="133">
        <f t="shared" si="38"/>
        <v>0</v>
      </c>
      <c r="P67" s="125">
        <f t="shared" si="38"/>
        <v>0</v>
      </c>
      <c r="Q67" s="125">
        <f t="shared" si="38"/>
        <v>0</v>
      </c>
      <c r="R67" s="125">
        <f t="shared" si="38"/>
        <v>0</v>
      </c>
      <c r="S67" s="126">
        <f t="shared" si="38"/>
        <v>0</v>
      </c>
    </row>
  </sheetData>
  <sheetProtection algorithmName="SHA-512" hashValue="MzrsIp7CGQJ6a++Ha2/QChk10uYH1StbO4rxqjFUiyLUTUciFh9hAUOM+fyfC69No4DM4BmEIQqDU89iXYDLuw==" saltValue="nTunt9oAH2V5ZAXD9Ke/HQ==" spinCount="100000" sheet="1" selectLockedCells="1"/>
  <mergeCells count="3">
    <mergeCell ref="C13:J13"/>
    <mergeCell ref="L13:S13"/>
    <mergeCell ref="A2:B2"/>
  </mergeCells>
  <conditionalFormatting sqref="E16:F17 E19:F25">
    <cfRule type="expression" dxfId="15" priority="15">
      <formula>AND($C16&gt;0,E16=0)</formula>
    </cfRule>
  </conditionalFormatting>
  <conditionalFormatting sqref="E30:F38">
    <cfRule type="expression" dxfId="14" priority="14">
      <formula>AND($C30&gt;0,E30=0)</formula>
    </cfRule>
  </conditionalFormatting>
  <conditionalFormatting sqref="E43:F51">
    <cfRule type="expression" dxfId="13" priority="13">
      <formula>AND($C43&gt;0,E43=0)</formula>
    </cfRule>
  </conditionalFormatting>
  <conditionalFormatting sqref="E55:F64">
    <cfRule type="expression" dxfId="12" priority="12">
      <formula>AND($C55&gt;0,E55=0)</formula>
    </cfRule>
  </conditionalFormatting>
  <conditionalFormatting sqref="N17:O25">
    <cfRule type="expression" dxfId="11" priority="11">
      <formula>AND($L17&gt;0,N17=0)</formula>
    </cfRule>
  </conditionalFormatting>
  <conditionalFormatting sqref="N30:O38">
    <cfRule type="expression" dxfId="10" priority="10">
      <formula>AND($L30&gt;0,N30=0)</formula>
    </cfRule>
  </conditionalFormatting>
  <conditionalFormatting sqref="N43:O51">
    <cfRule type="expression" dxfId="9" priority="9">
      <formula>AND($L43&gt;0,N43=0)</formula>
    </cfRule>
  </conditionalFormatting>
  <conditionalFormatting sqref="N55:O64">
    <cfRule type="expression" dxfId="8" priority="8">
      <formula>AND($L55&gt;0,N55=0)</formula>
    </cfRule>
  </conditionalFormatting>
  <conditionalFormatting sqref="E42:F42">
    <cfRule type="expression" dxfId="7" priority="7">
      <formula>AND($C42&gt;0,E42=0)</formula>
    </cfRule>
  </conditionalFormatting>
  <conditionalFormatting sqref="N16:O16">
    <cfRule type="expression" dxfId="6" priority="5">
      <formula>AND($C16&gt;0,N16=0)</formula>
    </cfRule>
  </conditionalFormatting>
  <conditionalFormatting sqref="E18:F18">
    <cfRule type="expression" dxfId="5" priority="4">
      <formula>AND($C18&gt;0,E18=0)</formula>
    </cfRule>
  </conditionalFormatting>
  <conditionalFormatting sqref="N42:O42">
    <cfRule type="expression" dxfId="4" priority="3">
      <formula>AND($C42&gt;0,N42=0)</formula>
    </cfRule>
  </conditionalFormatting>
  <conditionalFormatting sqref="E29:F29">
    <cfRule type="expression" dxfId="3" priority="2">
      <formula>AND($C29&gt;0,E29=0)</formula>
    </cfRule>
  </conditionalFormatting>
  <conditionalFormatting sqref="N29:O29">
    <cfRule type="expression" dxfId="2" priority="1">
      <formula>AND($C29&gt;0,N29=0)</formula>
    </cfRule>
  </conditionalFormatting>
  <pageMargins left="0.25" right="0.25" top="0.75" bottom="0.75" header="0.3" footer="0.3"/>
  <pageSetup scale="44" orientation="landscape" r:id="rId1"/>
  <rowBreaks count="1" manualBreakCount="1">
    <brk id="2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836633C0-DCC2-411E-94E5-3C73A110F390}">
          <x14:formula1>
            <xm:f>Reference!$D$1:$D$3</xm:f>
          </x14:formula1>
          <xm:sqref>D5</xm:sqref>
        </x14:dataValidation>
        <x14:dataValidation type="list" showInputMessage="1" showErrorMessage="1" xr:uid="{7114E692-C42A-4EBC-9A0B-21616A2BCA60}">
          <x14:formula1>
            <xm:f>Reference!$D$1:$D$2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DD11-C7DA-4BF6-B590-1EE92ED43D06}">
  <sheetPr codeName="Sheet2">
    <pageSetUpPr fitToPage="1"/>
  </sheetPr>
  <dimension ref="A1:M34"/>
  <sheetViews>
    <sheetView showGridLines="0" zoomScaleNormal="100" workbookViewId="0">
      <selection activeCell="D19" sqref="D19"/>
    </sheetView>
    <sheetView showGridLines="0" workbookViewId="1">
      <selection activeCell="A5" sqref="A5:B5"/>
    </sheetView>
  </sheetViews>
  <sheetFormatPr defaultRowHeight="12.75" x14ac:dyDescent="0.2"/>
  <cols>
    <col min="1" max="1" width="52" style="19" bestFit="1" customWidth="1"/>
    <col min="2" max="2" width="32.5703125" style="19" customWidth="1"/>
    <col min="3" max="3" width="10.7109375" style="19" customWidth="1"/>
    <col min="4" max="4" width="12" style="21" customWidth="1"/>
    <col min="5" max="5" width="12.85546875" style="21" customWidth="1"/>
    <col min="6" max="6" width="13.5703125" style="21" customWidth="1"/>
    <col min="7" max="7" width="12.42578125" style="21" customWidth="1"/>
    <col min="8" max="8" width="1.28515625" style="19" customWidth="1"/>
    <col min="9" max="9" width="8.7109375" style="19" customWidth="1"/>
    <col min="10" max="10" width="10.7109375" style="19" customWidth="1"/>
    <col min="11" max="11" width="11.140625" style="19" customWidth="1"/>
    <col min="12" max="12" width="11.28515625" style="19" customWidth="1"/>
    <col min="13" max="13" width="12.42578125" style="19" customWidth="1"/>
    <col min="14" max="16384" width="9.140625" style="19"/>
  </cols>
  <sheetData>
    <row r="1" spans="1:13" ht="21.75" x14ac:dyDescent="0.4">
      <c r="A1" s="28" t="s">
        <v>68</v>
      </c>
      <c r="K1" s="30"/>
      <c r="M1" s="32" t="s">
        <v>70</v>
      </c>
    </row>
    <row r="2" spans="1:13" ht="18.75" x14ac:dyDescent="0.35">
      <c r="A2" s="29" t="s">
        <v>69</v>
      </c>
    </row>
    <row r="3" spans="1:13" x14ac:dyDescent="0.2">
      <c r="A3" s="23"/>
    </row>
    <row r="4" spans="1:13" s="25" customFormat="1" ht="19.5" x14ac:dyDescent="0.35">
      <c r="A4" s="29" t="str">
        <f>CONCATENATE("Proposal Title: ",'Salaries &amp; Benefits '!A2)</f>
        <v>Proposal Title: Enter title into cell A2</v>
      </c>
      <c r="B4" s="29"/>
      <c r="C4" s="31"/>
      <c r="D4" s="31"/>
      <c r="E4" s="31"/>
      <c r="F4" s="31"/>
      <c r="G4" s="31"/>
    </row>
    <row r="5" spans="1:13" ht="15.75" x14ac:dyDescent="0.25">
      <c r="A5" s="251" t="s">
        <v>65</v>
      </c>
      <c r="B5" s="252"/>
    </row>
    <row r="6" spans="1:13" ht="15.75" x14ac:dyDescent="0.25">
      <c r="A6" s="251" t="s">
        <v>66</v>
      </c>
      <c r="B6" s="252"/>
    </row>
    <row r="7" spans="1:13" ht="15.75" x14ac:dyDescent="0.25">
      <c r="A7" s="249" t="s">
        <v>64</v>
      </c>
      <c r="B7" s="250"/>
    </row>
    <row r="8" spans="1:13" ht="15.75" x14ac:dyDescent="0.25">
      <c r="A8" s="26"/>
      <c r="B8" s="26"/>
      <c r="C8" s="253" t="str">
        <f>CONCATENATE("Fiscal Year ", 'Salaries &amp; Benefits '!D4)</f>
        <v>Fiscal Year 2024</v>
      </c>
      <c r="D8" s="254"/>
      <c r="E8" s="254"/>
      <c r="F8" s="254"/>
      <c r="G8" s="255"/>
      <c r="H8" s="5"/>
      <c r="I8" s="246" t="str">
        <f>CONCATENATE("Fiscal Year ", 1+'Salaries &amp; Benefits '!D4)</f>
        <v>Fiscal Year 2025</v>
      </c>
      <c r="J8" s="247"/>
      <c r="K8" s="247"/>
      <c r="L8" s="247"/>
      <c r="M8" s="248"/>
    </row>
    <row r="9" spans="1:13" ht="31.5" x14ac:dyDescent="0.25">
      <c r="A9" s="109" t="s">
        <v>24</v>
      </c>
      <c r="B9" s="111" t="s">
        <v>42</v>
      </c>
      <c r="C9" s="112" t="s">
        <v>4</v>
      </c>
      <c r="D9" s="113" t="s">
        <v>26</v>
      </c>
      <c r="E9" s="113" t="s">
        <v>6</v>
      </c>
      <c r="F9" s="113" t="s">
        <v>32</v>
      </c>
      <c r="G9" s="114" t="s">
        <v>27</v>
      </c>
      <c r="H9" s="24"/>
      <c r="I9" s="112" t="s">
        <v>4</v>
      </c>
      <c r="J9" s="115" t="s">
        <v>26</v>
      </c>
      <c r="K9" s="115" t="s">
        <v>6</v>
      </c>
      <c r="L9" s="115" t="s">
        <v>32</v>
      </c>
      <c r="M9" s="116" t="s">
        <v>27</v>
      </c>
    </row>
    <row r="10" spans="1:13" x14ac:dyDescent="0.2">
      <c r="A10" s="110" t="s">
        <v>25</v>
      </c>
      <c r="B10" s="193"/>
      <c r="C10" s="117">
        <f>'Salaries &amp; Benefits '!F26</f>
        <v>0</v>
      </c>
      <c r="D10" s="199">
        <f>'Salaries &amp; Benefits '!G26</f>
        <v>0</v>
      </c>
      <c r="E10" s="199">
        <f>'Salaries &amp; Benefits '!H26</f>
        <v>0</v>
      </c>
      <c r="F10" s="199">
        <f>'Salaries &amp; Benefits '!J26</f>
        <v>0</v>
      </c>
      <c r="G10" s="200">
        <f>SUM(D10:F10)</f>
        <v>0</v>
      </c>
      <c r="H10" s="201"/>
      <c r="I10" s="202">
        <f>'Salaries &amp; Benefits '!O26</f>
        <v>0</v>
      </c>
      <c r="J10" s="203">
        <f>'Salaries &amp; Benefits '!P26</f>
        <v>0</v>
      </c>
      <c r="K10" s="203">
        <f>'Salaries &amp; Benefits '!Q26</f>
        <v>0</v>
      </c>
      <c r="L10" s="199">
        <f>'Salaries &amp; Benefits '!S26</f>
        <v>0</v>
      </c>
      <c r="M10" s="204">
        <f>SUM(J10:L10)</f>
        <v>0</v>
      </c>
    </row>
    <row r="11" spans="1:13" x14ac:dyDescent="0.2">
      <c r="A11" s="110" t="s">
        <v>28</v>
      </c>
      <c r="B11" s="193"/>
      <c r="C11" s="117">
        <f>'Salaries &amp; Benefits '!F39</f>
        <v>0</v>
      </c>
      <c r="D11" s="199">
        <f>'Salaries &amp; Benefits '!G39</f>
        <v>0</v>
      </c>
      <c r="E11" s="199">
        <f>'Salaries &amp; Benefits '!H39</f>
        <v>0</v>
      </c>
      <c r="F11" s="199">
        <f>'Salaries &amp; Benefits '!J39</f>
        <v>0</v>
      </c>
      <c r="G11" s="200">
        <f t="shared" ref="G11:G13" si="0">SUM(D11:F11)</f>
        <v>0</v>
      </c>
      <c r="H11" s="201"/>
      <c r="I11" s="202">
        <f>'Salaries &amp; Benefits '!O39</f>
        <v>0</v>
      </c>
      <c r="J11" s="203">
        <f>'Salaries &amp; Benefits '!P39</f>
        <v>0</v>
      </c>
      <c r="K11" s="203">
        <f>'Salaries &amp; Benefits '!Q39</f>
        <v>0</v>
      </c>
      <c r="L11" s="199">
        <f>'Salaries &amp; Benefits '!S39</f>
        <v>0</v>
      </c>
      <c r="M11" s="204">
        <f t="shared" ref="M11:M13" si="1">SUM(J11:L11)</f>
        <v>0</v>
      </c>
    </row>
    <row r="12" spans="1:13" x14ac:dyDescent="0.2">
      <c r="A12" s="110" t="s">
        <v>29</v>
      </c>
      <c r="B12" s="193"/>
      <c r="C12" s="117">
        <f>'Salaries &amp; Benefits '!F52</f>
        <v>0</v>
      </c>
      <c r="D12" s="199">
        <f>'Salaries &amp; Benefits '!G52</f>
        <v>0</v>
      </c>
      <c r="E12" s="199">
        <f>'Salaries &amp; Benefits '!H52</f>
        <v>0</v>
      </c>
      <c r="F12" s="199">
        <f>'Salaries &amp; Benefits '!J52</f>
        <v>0</v>
      </c>
      <c r="G12" s="200">
        <f t="shared" si="0"/>
        <v>0</v>
      </c>
      <c r="H12" s="201"/>
      <c r="I12" s="202">
        <f>'Salaries &amp; Benefits '!O52</f>
        <v>0</v>
      </c>
      <c r="J12" s="203">
        <f>'Salaries &amp; Benefits '!P52</f>
        <v>0</v>
      </c>
      <c r="K12" s="203">
        <f>'Salaries &amp; Benefits '!Q52</f>
        <v>0</v>
      </c>
      <c r="L12" s="199">
        <f>'Salaries &amp; Benefits '!S52</f>
        <v>0</v>
      </c>
      <c r="M12" s="204">
        <f t="shared" si="1"/>
        <v>0</v>
      </c>
    </row>
    <row r="13" spans="1:13" x14ac:dyDescent="0.2">
      <c r="A13" s="110" t="s">
        <v>30</v>
      </c>
      <c r="B13" s="193"/>
      <c r="C13" s="117">
        <f>'Salaries &amp; Benefits '!F65</f>
        <v>0</v>
      </c>
      <c r="D13" s="199">
        <f>'Salaries &amp; Benefits '!G65</f>
        <v>0</v>
      </c>
      <c r="E13" s="199">
        <f>'Salaries &amp; Benefits '!H65</f>
        <v>0</v>
      </c>
      <c r="F13" s="199">
        <f>'Salaries &amp; Benefits '!J65</f>
        <v>0</v>
      </c>
      <c r="G13" s="200">
        <f t="shared" si="0"/>
        <v>0</v>
      </c>
      <c r="H13" s="201"/>
      <c r="I13" s="202">
        <f>'Salaries &amp; Benefits '!O65</f>
        <v>0</v>
      </c>
      <c r="J13" s="203">
        <f>'Salaries &amp; Benefits '!P65</f>
        <v>0</v>
      </c>
      <c r="K13" s="203">
        <f>'Salaries &amp; Benefits '!Q65</f>
        <v>0</v>
      </c>
      <c r="L13" s="199">
        <f>'Salaries &amp; Benefits '!S65</f>
        <v>0</v>
      </c>
      <c r="M13" s="204">
        <f t="shared" si="1"/>
        <v>0</v>
      </c>
    </row>
    <row r="14" spans="1:13" ht="15.75" x14ac:dyDescent="0.25">
      <c r="A14" s="95" t="s">
        <v>31</v>
      </c>
      <c r="B14" s="27"/>
      <c r="C14" s="118">
        <f>SUM(C10:C13)</f>
        <v>0</v>
      </c>
      <c r="D14" s="205">
        <f>SUM(D10:D13)</f>
        <v>0</v>
      </c>
      <c r="E14" s="205">
        <f>SUM(E10:E13)</f>
        <v>0</v>
      </c>
      <c r="F14" s="205">
        <f>SUM(F10:F13)</f>
        <v>0</v>
      </c>
      <c r="G14" s="206">
        <f>SUM(G10:G13)</f>
        <v>0</v>
      </c>
      <c r="H14" s="207"/>
      <c r="I14" s="208">
        <f>SUM(I10:I13)</f>
        <v>0</v>
      </c>
      <c r="J14" s="209">
        <f>SUM(J10:J13)</f>
        <v>0</v>
      </c>
      <c r="K14" s="209">
        <f>SUM(K10:K13)</f>
        <v>0</v>
      </c>
      <c r="L14" s="205">
        <f>SUM(L10:L13)</f>
        <v>0</v>
      </c>
      <c r="M14" s="210">
        <f>SUM(M10:M13)</f>
        <v>0</v>
      </c>
    </row>
    <row r="15" spans="1:13" ht="6" customHeight="1" x14ac:dyDescent="0.2">
      <c r="D15" s="211"/>
      <c r="E15" s="211"/>
      <c r="F15" s="211"/>
      <c r="G15" s="211"/>
      <c r="H15" s="201"/>
      <c r="I15" s="201"/>
      <c r="J15" s="201"/>
      <c r="K15" s="201"/>
      <c r="L15" s="201"/>
      <c r="M15" s="201"/>
    </row>
    <row r="16" spans="1:13" ht="36" customHeight="1" x14ac:dyDescent="0.25">
      <c r="A16" s="95" t="s">
        <v>41</v>
      </c>
      <c r="B16" s="108" t="s">
        <v>42</v>
      </c>
      <c r="C16" s="103" t="s">
        <v>62</v>
      </c>
      <c r="D16" s="107" t="s">
        <v>63</v>
      </c>
      <c r="E16" s="101" t="s">
        <v>51</v>
      </c>
      <c r="F16" s="101" t="s">
        <v>32</v>
      </c>
      <c r="G16" s="102" t="s">
        <v>27</v>
      </c>
      <c r="H16" s="212"/>
      <c r="I16" s="103" t="s">
        <v>62</v>
      </c>
      <c r="J16" s="107" t="s">
        <v>63</v>
      </c>
      <c r="K16" s="101" t="s">
        <v>51</v>
      </c>
      <c r="L16" s="101" t="s">
        <v>32</v>
      </c>
      <c r="M16" s="102" t="s">
        <v>27</v>
      </c>
    </row>
    <row r="17" spans="1:13" x14ac:dyDescent="0.2">
      <c r="A17" s="194" t="s">
        <v>36</v>
      </c>
      <c r="B17" s="191"/>
      <c r="C17" s="190"/>
      <c r="D17" s="214"/>
      <c r="E17" s="214"/>
      <c r="F17" s="214"/>
      <c r="G17" s="200">
        <f>SUM(E17:F17)</f>
        <v>0</v>
      </c>
      <c r="H17" s="201"/>
      <c r="I17" s="213"/>
      <c r="J17" s="214"/>
      <c r="K17" s="214"/>
      <c r="L17" s="214"/>
      <c r="M17" s="200">
        <f>SUM(K17:L17)</f>
        <v>0</v>
      </c>
    </row>
    <row r="18" spans="1:13" x14ac:dyDescent="0.2">
      <c r="A18" s="194" t="s">
        <v>37</v>
      </c>
      <c r="B18" s="191"/>
      <c r="C18" s="191"/>
      <c r="D18" s="214"/>
      <c r="E18" s="215"/>
      <c r="F18" s="215"/>
      <c r="G18" s="200">
        <f t="shared" ref="G18:G22" si="2">SUM(E18:F18)</f>
        <v>0</v>
      </c>
      <c r="H18" s="201"/>
      <c r="I18" s="196"/>
      <c r="J18" s="214"/>
      <c r="K18" s="215"/>
      <c r="L18" s="215"/>
      <c r="M18" s="200">
        <f t="shared" ref="M18:M22" si="3">SUM(K18:L18)</f>
        <v>0</v>
      </c>
    </row>
    <row r="19" spans="1:13" x14ac:dyDescent="0.2">
      <c r="A19" s="194" t="s">
        <v>40</v>
      </c>
      <c r="B19" s="191"/>
      <c r="C19" s="191"/>
      <c r="D19" s="214"/>
      <c r="E19" s="215"/>
      <c r="F19" s="215"/>
      <c r="G19" s="200">
        <f t="shared" si="2"/>
        <v>0</v>
      </c>
      <c r="H19" s="201"/>
      <c r="I19" s="196"/>
      <c r="J19" s="214"/>
      <c r="K19" s="215"/>
      <c r="L19" s="215"/>
      <c r="M19" s="200">
        <f t="shared" si="3"/>
        <v>0</v>
      </c>
    </row>
    <row r="20" spans="1:13" x14ac:dyDescent="0.2">
      <c r="A20" s="194" t="s">
        <v>39</v>
      </c>
      <c r="B20" s="191"/>
      <c r="C20" s="191"/>
      <c r="D20" s="214"/>
      <c r="E20" s="215"/>
      <c r="F20" s="215"/>
      <c r="G20" s="200">
        <f t="shared" si="2"/>
        <v>0</v>
      </c>
      <c r="H20" s="201"/>
      <c r="I20" s="196"/>
      <c r="J20" s="214"/>
      <c r="K20" s="215"/>
      <c r="L20" s="215"/>
      <c r="M20" s="200">
        <f t="shared" si="3"/>
        <v>0</v>
      </c>
    </row>
    <row r="21" spans="1:13" x14ac:dyDescent="0.2">
      <c r="A21" s="194" t="s">
        <v>58</v>
      </c>
      <c r="B21" s="191"/>
      <c r="C21" s="191"/>
      <c r="D21" s="214"/>
      <c r="E21" s="215"/>
      <c r="F21" s="215"/>
      <c r="G21" s="200">
        <f t="shared" si="2"/>
        <v>0</v>
      </c>
      <c r="H21" s="201"/>
      <c r="I21" s="196"/>
      <c r="J21" s="214"/>
      <c r="K21" s="215"/>
      <c r="L21" s="215"/>
      <c r="M21" s="200">
        <f t="shared" si="3"/>
        <v>0</v>
      </c>
    </row>
    <row r="22" spans="1:13" x14ac:dyDescent="0.2">
      <c r="A22" s="194" t="s">
        <v>60</v>
      </c>
      <c r="B22" s="192"/>
      <c r="C22" s="192"/>
      <c r="D22" s="214"/>
      <c r="E22" s="216"/>
      <c r="F22" s="216"/>
      <c r="G22" s="200">
        <f t="shared" si="2"/>
        <v>0</v>
      </c>
      <c r="H22" s="201"/>
      <c r="I22" s="197"/>
      <c r="J22" s="214"/>
      <c r="K22" s="216"/>
      <c r="L22" s="216"/>
      <c r="M22" s="200">
        <f t="shared" si="3"/>
        <v>0</v>
      </c>
    </row>
    <row r="23" spans="1:13" s="20" customFormat="1" ht="15.75" x14ac:dyDescent="0.25">
      <c r="A23" s="95" t="s">
        <v>50</v>
      </c>
      <c r="B23" s="105"/>
      <c r="C23" s="106"/>
      <c r="D23" s="217"/>
      <c r="E23" s="205">
        <f>SUM(E17:E22)</f>
        <v>0</v>
      </c>
      <c r="F23" s="205">
        <f>SUM(F17:F22)</f>
        <v>0</v>
      </c>
      <c r="G23" s="206">
        <f>SUM(G17:G22)</f>
        <v>0</v>
      </c>
      <c r="H23" s="207"/>
      <c r="I23" s="218"/>
      <c r="J23" s="219"/>
      <c r="K23" s="205">
        <f>SUM(K17:K22)</f>
        <v>0</v>
      </c>
      <c r="L23" s="205">
        <f>SUM(L17:L22)</f>
        <v>0</v>
      </c>
      <c r="M23" s="206">
        <f>SUM(M17:M22)</f>
        <v>0</v>
      </c>
    </row>
    <row r="24" spans="1:13" ht="6" customHeight="1" x14ac:dyDescent="0.2">
      <c r="C24" s="22"/>
      <c r="D24" s="211"/>
      <c r="E24" s="211"/>
      <c r="F24" s="211"/>
      <c r="G24" s="211"/>
      <c r="H24" s="201"/>
      <c r="I24" s="201"/>
      <c r="J24" s="211"/>
      <c r="K24" s="211"/>
      <c r="L24" s="211"/>
      <c r="M24" s="211"/>
    </row>
    <row r="25" spans="1:13" ht="31.5" x14ac:dyDescent="0.25">
      <c r="A25" s="95" t="s">
        <v>45</v>
      </c>
      <c r="B25" s="104" t="s">
        <v>42</v>
      </c>
      <c r="C25" s="103" t="s">
        <v>46</v>
      </c>
      <c r="D25" s="220"/>
      <c r="E25" s="101" t="s">
        <v>51</v>
      </c>
      <c r="F25" s="101" t="s">
        <v>32</v>
      </c>
      <c r="G25" s="102" t="s">
        <v>27</v>
      </c>
      <c r="H25" s="212"/>
      <c r="I25" s="221"/>
      <c r="J25" s="220"/>
      <c r="K25" s="101" t="s">
        <v>51</v>
      </c>
      <c r="L25" s="101" t="s">
        <v>32</v>
      </c>
      <c r="M25" s="102" t="s">
        <v>27</v>
      </c>
    </row>
    <row r="26" spans="1:13" x14ac:dyDescent="0.2">
      <c r="A26" s="98" t="s">
        <v>38</v>
      </c>
      <c r="B26" s="99" t="s">
        <v>52</v>
      </c>
      <c r="C26" s="195" t="s">
        <v>47</v>
      </c>
      <c r="D26" s="199"/>
      <c r="E26" s="199">
        <f>IF($C26="YES",'Salaries &amp; Benefits '!$E$26*10000,0)</f>
        <v>0</v>
      </c>
      <c r="F26" s="199">
        <v>0</v>
      </c>
      <c r="G26" s="200">
        <f>SUM(E26:F26)</f>
        <v>0</v>
      </c>
      <c r="H26" s="201"/>
      <c r="I26" s="222"/>
      <c r="J26" s="199"/>
      <c r="K26" s="199">
        <f>IF($C26="YES",'Salaries &amp; Benefits '!$N$26*10000,0)</f>
        <v>0</v>
      </c>
      <c r="L26" s="199">
        <v>0</v>
      </c>
      <c r="M26" s="200">
        <f>SUM(K26:L26)</f>
        <v>0</v>
      </c>
    </row>
    <row r="27" spans="1:13" x14ac:dyDescent="0.2">
      <c r="A27" s="98" t="s">
        <v>55</v>
      </c>
      <c r="B27" s="99" t="s">
        <v>53</v>
      </c>
      <c r="C27" s="196" t="s">
        <v>47</v>
      </c>
      <c r="D27" s="199"/>
      <c r="E27" s="199">
        <f>IF($C27="YES",SUM($D$14:$E$14,$E$23)*0.03,0)</f>
        <v>0</v>
      </c>
      <c r="F27" s="199">
        <v>0</v>
      </c>
      <c r="G27" s="200">
        <f t="shared" ref="G27:G30" si="4">SUM(E27:F27)</f>
        <v>0</v>
      </c>
      <c r="H27" s="201"/>
      <c r="I27" s="222"/>
      <c r="J27" s="199"/>
      <c r="K27" s="199">
        <f>IF($C27="YES",SUM($J$14:$K$14,$K$23)*0.03,0)</f>
        <v>0</v>
      </c>
      <c r="L27" s="199">
        <v>0</v>
      </c>
      <c r="M27" s="200">
        <f t="shared" ref="M27:M30" si="5">SUM(K27:L27)</f>
        <v>0</v>
      </c>
    </row>
    <row r="28" spans="1:13" x14ac:dyDescent="0.2">
      <c r="A28" s="98" t="s">
        <v>56</v>
      </c>
      <c r="B28" s="99" t="s">
        <v>54</v>
      </c>
      <c r="C28" s="196" t="s">
        <v>47</v>
      </c>
      <c r="D28" s="199"/>
      <c r="E28" s="199">
        <f>IF($C28="YES",SUM($D$14:$E$14,$E$23)*0.02,0)</f>
        <v>0</v>
      </c>
      <c r="F28" s="199">
        <v>0</v>
      </c>
      <c r="G28" s="200">
        <f t="shared" si="4"/>
        <v>0</v>
      </c>
      <c r="H28" s="201"/>
      <c r="I28" s="222"/>
      <c r="J28" s="199"/>
      <c r="K28" s="199">
        <f>IF($C28="YES",SUM($J$14:$K$14,$K$23)*0.02,0)</f>
        <v>0</v>
      </c>
      <c r="L28" s="199">
        <v>0</v>
      </c>
      <c r="M28" s="200">
        <f t="shared" si="5"/>
        <v>0</v>
      </c>
    </row>
    <row r="29" spans="1:13" x14ac:dyDescent="0.2">
      <c r="A29" s="98" t="s">
        <v>57</v>
      </c>
      <c r="B29" s="100" t="s">
        <v>53</v>
      </c>
      <c r="C29" s="197" t="s">
        <v>47</v>
      </c>
      <c r="D29" s="199"/>
      <c r="E29" s="199">
        <f>IF($C29="YES",SUM($D$14:$E$14,$E$23)*0.03,0)</f>
        <v>0</v>
      </c>
      <c r="F29" s="199">
        <v>0</v>
      </c>
      <c r="G29" s="200">
        <f t="shared" si="4"/>
        <v>0</v>
      </c>
      <c r="H29" s="201"/>
      <c r="I29" s="222"/>
      <c r="J29" s="199"/>
      <c r="K29" s="199">
        <f>IF($C29="YES",SUM($J$14:$K$14,$K$23)*0.03,0)</f>
        <v>0</v>
      </c>
      <c r="L29" s="199">
        <v>0</v>
      </c>
      <c r="M29" s="200">
        <f t="shared" si="5"/>
        <v>0</v>
      </c>
    </row>
    <row r="30" spans="1:13" x14ac:dyDescent="0.2">
      <c r="A30" s="98" t="s">
        <v>104</v>
      </c>
      <c r="B30" s="198" t="s">
        <v>105</v>
      </c>
      <c r="C30" s="196" t="s">
        <v>47</v>
      </c>
      <c r="D30" s="199"/>
      <c r="E30" s="225">
        <v>0</v>
      </c>
      <c r="F30" s="225">
        <v>0</v>
      </c>
      <c r="G30" s="200">
        <f t="shared" si="4"/>
        <v>0</v>
      </c>
      <c r="H30" s="223"/>
      <c r="I30" s="222"/>
      <c r="J30" s="199"/>
      <c r="K30" s="225">
        <v>0</v>
      </c>
      <c r="L30" s="225">
        <v>0</v>
      </c>
      <c r="M30" s="200">
        <f t="shared" si="5"/>
        <v>0</v>
      </c>
    </row>
    <row r="31" spans="1:13" s="20" customFormat="1" ht="15.75" x14ac:dyDescent="0.25">
      <c r="A31" s="95" t="s">
        <v>49</v>
      </c>
      <c r="B31" s="96"/>
      <c r="C31" s="97"/>
      <c r="D31" s="205"/>
      <c r="E31" s="205">
        <f>SUM(E26:E30)</f>
        <v>0</v>
      </c>
      <c r="F31" s="205">
        <f>SUM(F26:F30)</f>
        <v>0</v>
      </c>
      <c r="G31" s="206">
        <f>SUM(G26:G30)</f>
        <v>0</v>
      </c>
      <c r="H31" s="224"/>
      <c r="I31" s="218"/>
      <c r="J31" s="205"/>
      <c r="K31" s="205">
        <f>SUM(K26:K30)</f>
        <v>0</v>
      </c>
      <c r="L31" s="205">
        <f>SUM(L26:L30)</f>
        <v>0</v>
      </c>
      <c r="M31" s="206">
        <f>SUM(M26:M30)</f>
        <v>0</v>
      </c>
    </row>
    <row r="32" spans="1:13" ht="6" customHeight="1" x14ac:dyDescent="0.2">
      <c r="A32" s="23"/>
      <c r="D32" s="211"/>
      <c r="E32" s="211"/>
      <c r="F32" s="211"/>
      <c r="G32" s="211"/>
      <c r="H32" s="201"/>
      <c r="I32" s="201"/>
      <c r="J32" s="201"/>
      <c r="K32" s="201"/>
      <c r="L32" s="201"/>
      <c r="M32" s="201"/>
    </row>
    <row r="33" spans="1:13" ht="31.5" x14ac:dyDescent="0.25">
      <c r="A33" s="88"/>
      <c r="B33" s="89"/>
      <c r="C33" s="90" t="s">
        <v>4</v>
      </c>
      <c r="D33" s="91" t="s">
        <v>59</v>
      </c>
      <c r="E33" s="91" t="s">
        <v>51</v>
      </c>
      <c r="F33" s="91" t="s">
        <v>32</v>
      </c>
      <c r="G33" s="141" t="s">
        <v>90</v>
      </c>
      <c r="H33" s="92"/>
      <c r="I33" s="90" t="s">
        <v>4</v>
      </c>
      <c r="J33" s="91" t="s">
        <v>59</v>
      </c>
      <c r="K33" s="91" t="s">
        <v>51</v>
      </c>
      <c r="L33" s="91" t="s">
        <v>32</v>
      </c>
      <c r="M33" s="141" t="s">
        <v>90</v>
      </c>
    </row>
    <row r="34" spans="1:13" ht="15.75" x14ac:dyDescent="0.25">
      <c r="A34" s="93" t="s">
        <v>67</v>
      </c>
      <c r="B34" s="94"/>
      <c r="C34" s="139">
        <f>C14</f>
        <v>0</v>
      </c>
      <c r="D34" s="140">
        <f>'Salaries &amp; Benefits '!E67</f>
        <v>0</v>
      </c>
      <c r="E34" s="143">
        <f>SUM(D14:E14,E23,E31)</f>
        <v>0</v>
      </c>
      <c r="F34" s="143">
        <f>SUM(F14,F23,F31)</f>
        <v>0</v>
      </c>
      <c r="G34" s="142">
        <f>SUM(E34:F34)</f>
        <v>0</v>
      </c>
      <c r="H34" s="92"/>
      <c r="I34" s="139">
        <f>I14</f>
        <v>0</v>
      </c>
      <c r="J34" s="140">
        <f>'Salaries &amp; Benefits '!N67</f>
        <v>0</v>
      </c>
      <c r="K34" s="143">
        <f>SUM(J14:K14,K23,K31)</f>
        <v>0</v>
      </c>
      <c r="L34" s="143">
        <f>SUM(L14,L23,L31)</f>
        <v>0</v>
      </c>
      <c r="M34" s="142">
        <f>SUM(K34:L34)</f>
        <v>0</v>
      </c>
    </row>
  </sheetData>
  <sheetProtection algorithmName="SHA-512" hashValue="3NPeP+HBOJSFNxHvsC3MPe03mcEBAWyyyKWKtuVnMQLPgkgO2uhpiAODJ82v7WThkFzK896lyFtyq4BttprwIA==" saltValue="HRez3V+XWtoQ3RLUbQlwpg==" spinCount="100000" sheet="1" selectLockedCells="1"/>
  <mergeCells count="5">
    <mergeCell ref="I8:M8"/>
    <mergeCell ref="A7:B7"/>
    <mergeCell ref="A5:B5"/>
    <mergeCell ref="A6:B6"/>
    <mergeCell ref="C8:G8"/>
  </mergeCells>
  <conditionalFormatting sqref="G14">
    <cfRule type="cellIs" priority="3" operator="notEqual">
      <formula>"sum('Salaries &amp; Benefits '!$I$61:$J$61"</formula>
    </cfRule>
  </conditionalFormatting>
  <dataValidations count="1">
    <dataValidation type="decimal" operator="greaterThan" allowBlank="1" showInputMessage="1" showErrorMessage="1" sqref="H33" xr:uid="{974C1BA1-D600-4ABA-B39B-08939FFC34AA}">
      <formula1>0</formula1>
    </dataValidation>
  </dataValidations>
  <hyperlinks>
    <hyperlink ref="B30" r:id="rId1" xr:uid="{62D8C47F-FF2A-4455-8DC1-3393D196F1E6}"/>
  </hyperlinks>
  <pageMargins left="0.7" right="0.7" top="0.75" bottom="0.75" header="0.3" footer="0.3"/>
  <pageSetup scale="61" orientation="landscape" r:id="rId2"/>
  <ignoredErrors>
    <ignoredError sqref="E28 K2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BF0DFF1D-29F0-4A61-BBF7-D7492BE31456}">
            <xm:f>SUM('Salaries &amp; Benefits '!$I$67:$J$67)</xm:f>
            <x14:dxf>
              <fill>
                <patternFill>
                  <bgColor rgb="FFFF000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ellIs" priority="1" operator="notEqual" id="{CFD4971E-715E-40DD-A652-93B1162BB597}">
            <xm:f>SUM('Salaries &amp; Benefits '!$R$67:$S$67)</xm:f>
            <x14:dxf>
              <fill>
                <patternFill>
                  <bgColor rgb="FFFF0000"/>
                </patternFill>
              </fill>
            </x14:dxf>
          </x14:cfRule>
          <xm:sqref>M14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199C487D-E666-45A9-A6EA-3EE5A2F2CC22}">
          <x14:formula1>
            <xm:f>Reference!$A$1:$A$2</xm:f>
          </x14:formula1>
          <xm:sqref>C26:C30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CE63-1F17-485A-9668-D127EAEB7A76}">
  <sheetPr codeName="Sheet3"/>
  <dimension ref="A1:H11"/>
  <sheetViews>
    <sheetView showGridLines="0" workbookViewId="0">
      <selection activeCell="F13" sqref="F13"/>
    </sheetView>
    <sheetView showGridLines="0" workbookViewId="1">
      <selection activeCell="F19" sqref="F19"/>
    </sheetView>
  </sheetViews>
  <sheetFormatPr defaultRowHeight="12.75" x14ac:dyDescent="0.2"/>
  <cols>
    <col min="1" max="1" width="29.7109375" customWidth="1"/>
    <col min="2" max="4" width="13" customWidth="1"/>
    <col min="5" max="5" width="17.5703125" customWidth="1"/>
    <col min="6" max="7" width="11.28515625" customWidth="1"/>
  </cols>
  <sheetData>
    <row r="1" spans="1:8" ht="21.75" x14ac:dyDescent="0.4">
      <c r="A1" s="28" t="s">
        <v>102</v>
      </c>
    </row>
    <row r="2" spans="1:8" ht="18.75" x14ac:dyDescent="0.35">
      <c r="A2" s="29" t="str">
        <f>CONCATENATE("Proposal Title: ",'Salaries &amp; Benefits '!A2)</f>
        <v>Proposal Title: Enter title into cell A2</v>
      </c>
    </row>
    <row r="3" spans="1:8" ht="18.75" x14ac:dyDescent="0.35">
      <c r="A3" s="155" t="s">
        <v>97</v>
      </c>
    </row>
    <row r="5" spans="1:8" ht="15.75" x14ac:dyDescent="0.25">
      <c r="A5" s="156"/>
      <c r="B5" s="159"/>
      <c r="C5" s="159"/>
      <c r="D5" s="159"/>
      <c r="E5" s="159"/>
      <c r="F5" s="159"/>
      <c r="G5" s="159"/>
    </row>
    <row r="6" spans="1:8" ht="31.5" x14ac:dyDescent="0.25">
      <c r="A6" s="164" t="s">
        <v>99</v>
      </c>
      <c r="B6" s="168">
        <v>2024</v>
      </c>
      <c r="C6" s="169">
        <v>2025</v>
      </c>
      <c r="D6" s="169">
        <v>2026</v>
      </c>
      <c r="E6" s="167" t="s">
        <v>111</v>
      </c>
      <c r="F6" s="165" t="s">
        <v>32</v>
      </c>
      <c r="G6" s="166" t="s">
        <v>51</v>
      </c>
    </row>
    <row r="7" spans="1:8" ht="15.75" x14ac:dyDescent="0.25">
      <c r="A7" s="160" t="s">
        <v>98</v>
      </c>
      <c r="B7" s="170">
        <f>IF('Salaries &amp; Benefits '!$D$4='All Costs Summary'!B$6,'All Costs Detail'!G14,0)</f>
        <v>0</v>
      </c>
      <c r="C7" s="171">
        <f>IF('Salaries &amp; Benefits '!$D$4='All Costs Summary'!C$6,'All Costs Detail'!G14,'All Costs Detail'!M14)</f>
        <v>0</v>
      </c>
      <c r="D7" s="171">
        <f>IF('Salaries &amp; Benefits '!$D$4='All Costs Summary'!$B$6,'All Costs Detail'!M14-'All Costs Detail'!L14,'All Costs Detail'!M14)</f>
        <v>0</v>
      </c>
      <c r="E7" s="172">
        <f>SUM(B7:D7)</f>
        <v>0</v>
      </c>
      <c r="F7" s="171">
        <f>SUM('All Costs Detail'!F14,'All Costs Detail'!L14)</f>
        <v>0</v>
      </c>
      <c r="G7" s="173">
        <f>'All Costs Detail'!M14-'All Costs Detail'!L14</f>
        <v>0</v>
      </c>
    </row>
    <row r="8" spans="1:8" ht="15.75" x14ac:dyDescent="0.25">
      <c r="A8" s="161" t="s">
        <v>41</v>
      </c>
      <c r="B8" s="174">
        <f>IF('Salaries &amp; Benefits '!$D$4='All Costs Summary'!B$6,'All Costs Detail'!G23,0)</f>
        <v>0</v>
      </c>
      <c r="C8" s="175">
        <f>IF('Salaries &amp; Benefits '!$D$4='All Costs Summary'!C$6,'All Costs Detail'!G23,'All Costs Detail'!M23)</f>
        <v>0</v>
      </c>
      <c r="D8" s="175">
        <f>IF('Salaries &amp; Benefits '!$D$4='All Costs Summary'!$B$6,'All Costs Detail'!M23-'All Costs Detail'!L23,'All Costs Detail'!M23)</f>
        <v>0</v>
      </c>
      <c r="E8" s="176">
        <f t="shared" ref="E8:E9" si="0">SUM(B8:D8)</f>
        <v>0</v>
      </c>
      <c r="F8" s="175">
        <f>SUM('All Costs Detail'!F23,'All Costs Detail'!L23)</f>
        <v>0</v>
      </c>
      <c r="G8" s="177">
        <f>'All Costs Detail'!M23-'All Costs Detail'!L23</f>
        <v>0</v>
      </c>
    </row>
    <row r="9" spans="1:8" ht="15.75" x14ac:dyDescent="0.25">
      <c r="A9" s="163" t="s">
        <v>100</v>
      </c>
      <c r="B9" s="178">
        <f>IF('Salaries &amp; Benefits '!$D$4='All Costs Summary'!B$6,'All Costs Detail'!G31,0)</f>
        <v>0</v>
      </c>
      <c r="C9" s="179">
        <f>IF('Salaries &amp; Benefits '!$D$4='All Costs Summary'!C$6,'All Costs Detail'!G31,'All Costs Detail'!M31)</f>
        <v>0</v>
      </c>
      <c r="D9" s="179">
        <f>IF('Salaries &amp; Benefits '!$D$4='All Costs Summary'!$B$6,'All Costs Detail'!M31-'All Costs Detail'!L31,'All Costs Detail'!M31)</f>
        <v>0</v>
      </c>
      <c r="E9" s="180">
        <f t="shared" si="0"/>
        <v>0</v>
      </c>
      <c r="F9" s="179">
        <f>SUM('All Costs Detail'!F31,'All Costs Detail'!L31)</f>
        <v>0</v>
      </c>
      <c r="G9" s="181">
        <f>'All Costs Detail'!M31-'All Costs Detail'!L31</f>
        <v>0</v>
      </c>
    </row>
    <row r="10" spans="1:8" ht="15.75" x14ac:dyDescent="0.25">
      <c r="A10" s="162" t="s">
        <v>101</v>
      </c>
      <c r="B10" s="182">
        <f>SUM(B7:B9)</f>
        <v>0</v>
      </c>
      <c r="C10" s="183">
        <f>SUM(C7:C9)</f>
        <v>0</v>
      </c>
      <c r="D10" s="183">
        <f>SUM(D7:D9)</f>
        <v>0</v>
      </c>
      <c r="E10" s="184">
        <f>SUM(E7:E9)</f>
        <v>0</v>
      </c>
      <c r="F10" s="183">
        <f>SUM(F7:F9)</f>
        <v>0</v>
      </c>
      <c r="G10" s="185">
        <f t="shared" ref="G10" si="1">SUM(G7:G9)</f>
        <v>0</v>
      </c>
      <c r="H10" s="158"/>
    </row>
    <row r="11" spans="1:8" x14ac:dyDescent="0.2">
      <c r="A11" s="157"/>
      <c r="B11" s="157"/>
      <c r="C11" s="157"/>
      <c r="D11" s="157"/>
      <c r="E11" s="157"/>
      <c r="F11" s="157"/>
      <c r="G11" s="157"/>
    </row>
  </sheetData>
  <sheetProtection algorithmName="SHA-512" hashValue="co5SgXW0Cq7jhKDOJWRUszPCg+r2Aruyx4ebl5zWdAilh1dcPTIDz6N0yM9wDJFODOrgKV2k/KdG+KPceO0W7Q==" saltValue="/wTqul7ScpOtTIwsOnVWoA==" spinCount="100000" sheet="1" selectLockedCells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0B5E-5B5C-416E-AF8B-16F8A3EDC293}">
  <sheetPr codeName="Sheet4"/>
  <dimension ref="A1:A2"/>
  <sheetViews>
    <sheetView workbookViewId="0">
      <selection activeCell="J36" sqref="J36"/>
    </sheetView>
    <sheetView workbookViewId="1">
      <selection activeCell="J31" sqref="J31"/>
    </sheetView>
  </sheetViews>
  <sheetFormatPr defaultRowHeight="12.75" x14ac:dyDescent="0.2"/>
  <sheetData>
    <row r="1" spans="1:1" ht="21.75" x14ac:dyDescent="0.4">
      <c r="A1" s="28" t="s">
        <v>91</v>
      </c>
    </row>
    <row r="2" spans="1:1" ht="15.75" x14ac:dyDescent="0.25">
      <c r="A2" s="3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508CF-3ECA-4033-9314-957BBBF6A481}">
  <sheetPr codeName="Sheet5"/>
  <dimension ref="A1:H21"/>
  <sheetViews>
    <sheetView workbookViewId="0">
      <selection activeCell="C27" sqref="C27"/>
    </sheetView>
    <sheetView workbookViewId="1">
      <selection activeCell="C5" sqref="C5"/>
    </sheetView>
  </sheetViews>
  <sheetFormatPr defaultRowHeight="12.75" x14ac:dyDescent="0.2"/>
  <cols>
    <col min="1" max="1" width="69.5703125" customWidth="1"/>
    <col min="2" max="5" width="12.7109375" customWidth="1"/>
  </cols>
  <sheetData>
    <row r="1" spans="1:8" x14ac:dyDescent="0.2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H1" s="236"/>
    </row>
    <row r="2" spans="1:8" x14ac:dyDescent="0.2">
      <c r="A2" s="135" t="s">
        <v>78</v>
      </c>
      <c r="B2" s="136">
        <v>1.4500000000000001E-2</v>
      </c>
      <c r="C2" s="232">
        <v>1.4500000000000001E-2</v>
      </c>
      <c r="D2" s="136">
        <v>1.4500000000000001E-2</v>
      </c>
      <c r="E2" s="136">
        <v>1.4500000000000001E-2</v>
      </c>
    </row>
    <row r="3" spans="1:8" x14ac:dyDescent="0.2">
      <c r="A3" s="135" t="s">
        <v>79</v>
      </c>
      <c r="B3" s="136">
        <v>6.2E-2</v>
      </c>
      <c r="C3" s="233">
        <v>6.2E-2</v>
      </c>
      <c r="D3" s="136">
        <v>6.2E-2</v>
      </c>
      <c r="E3" s="136">
        <v>0</v>
      </c>
    </row>
    <row r="4" spans="1:8" x14ac:dyDescent="0.2">
      <c r="A4" s="135" t="s">
        <v>80</v>
      </c>
      <c r="B4" s="136">
        <v>1.467E-3</v>
      </c>
      <c r="C4" s="233">
        <v>1.467E-3</v>
      </c>
      <c r="D4" s="136">
        <v>1.467E-3</v>
      </c>
      <c r="E4" s="136">
        <v>1.467E-3</v>
      </c>
    </row>
    <row r="5" spans="1:8" x14ac:dyDescent="0.2">
      <c r="A5" s="135" t="s">
        <v>108</v>
      </c>
      <c r="B5" s="137">
        <v>1233</v>
      </c>
      <c r="C5" s="137">
        <v>1233</v>
      </c>
      <c r="D5" s="137">
        <v>1233</v>
      </c>
      <c r="E5" s="137">
        <v>0</v>
      </c>
    </row>
    <row r="6" spans="1:8" ht="25.5" x14ac:dyDescent="0.2">
      <c r="A6" s="239" t="s">
        <v>109</v>
      </c>
      <c r="B6" s="240">
        <f>9.16*24</f>
        <v>219.84</v>
      </c>
      <c r="C6" s="240">
        <f>9.16*24</f>
        <v>219.84</v>
      </c>
      <c r="D6" s="240">
        <f>9.16*24</f>
        <v>219.84</v>
      </c>
      <c r="E6" s="240">
        <f>9.16*24</f>
        <v>219.84</v>
      </c>
      <c r="F6" s="234"/>
    </row>
    <row r="7" spans="1:8" ht="25.5" x14ac:dyDescent="0.2">
      <c r="A7" s="237" t="s">
        <v>81</v>
      </c>
      <c r="B7" s="238">
        <f>8.08*2</f>
        <v>16.16</v>
      </c>
      <c r="C7" s="238">
        <f>8.08*2</f>
        <v>16.16</v>
      </c>
      <c r="D7" s="238">
        <f>8.08*2</f>
        <v>16.16</v>
      </c>
      <c r="E7" s="238">
        <f>8.08*2</f>
        <v>16.16</v>
      </c>
      <c r="F7" s="234"/>
    </row>
    <row r="8" spans="1:8" x14ac:dyDescent="0.2">
      <c r="A8" s="135" t="s">
        <v>82</v>
      </c>
      <c r="B8" s="136">
        <v>0.10249999999999999</v>
      </c>
      <c r="C8" s="136">
        <v>0</v>
      </c>
      <c r="D8" s="136">
        <v>0</v>
      </c>
      <c r="E8" s="136">
        <v>0</v>
      </c>
    </row>
    <row r="9" spans="1:8" x14ac:dyDescent="0.2">
      <c r="A9" s="135" t="s">
        <v>83</v>
      </c>
      <c r="B9" s="136">
        <v>1.1000000000000001E-3</v>
      </c>
      <c r="C9" s="233">
        <v>1.1000000000000001E-3</v>
      </c>
      <c r="D9" s="136">
        <v>1.1000000000000001E-3</v>
      </c>
      <c r="E9" s="136">
        <v>1.1000000000000001E-3</v>
      </c>
    </row>
    <row r="10" spans="1:8" ht="63.75" x14ac:dyDescent="0.2">
      <c r="A10" s="135" t="s">
        <v>84</v>
      </c>
      <c r="B10" s="136">
        <v>0</v>
      </c>
      <c r="C10" s="233">
        <v>0.1</v>
      </c>
      <c r="D10" s="136">
        <v>0.1</v>
      </c>
      <c r="E10" s="136">
        <v>0</v>
      </c>
    </row>
    <row r="11" spans="1:8" x14ac:dyDescent="0.2">
      <c r="A11" s="135" t="s">
        <v>85</v>
      </c>
      <c r="B11" s="136">
        <v>2.0999999999999999E-3</v>
      </c>
      <c r="C11" s="233">
        <v>2.0999999999999999E-3</v>
      </c>
      <c r="D11" s="136">
        <v>2.0999999999999999E-3</v>
      </c>
      <c r="E11" s="136">
        <v>2.0999999999999999E-3</v>
      </c>
    </row>
    <row r="12" spans="1:8" x14ac:dyDescent="0.2">
      <c r="C12" s="234"/>
    </row>
    <row r="13" spans="1:8" x14ac:dyDescent="0.2">
      <c r="A13" s="135" t="s">
        <v>86</v>
      </c>
      <c r="B13" s="137">
        <f>SUM(B5:B7)*12</f>
        <v>17628</v>
      </c>
      <c r="C13" s="235">
        <f>SUM(C5)*12</f>
        <v>14796</v>
      </c>
      <c r="D13" s="137">
        <f t="shared" ref="D13:E13" si="0">SUM(D5:D7)*12</f>
        <v>17628</v>
      </c>
      <c r="E13" s="137">
        <f t="shared" si="0"/>
        <v>2832</v>
      </c>
      <c r="G13" s="137"/>
    </row>
    <row r="14" spans="1:8" x14ac:dyDescent="0.2">
      <c r="A14" s="135" t="s">
        <v>87</v>
      </c>
      <c r="B14" s="136">
        <f>SUM(B2:B4,B8:B11)</f>
        <v>0.18366699999999997</v>
      </c>
      <c r="C14" s="136">
        <f>SUM(C2:C4,C8:C11)</f>
        <v>0.18116699999999999</v>
      </c>
      <c r="D14" s="136">
        <f t="shared" ref="D14:E14" si="1">SUM(D2:D4,D8:D11)</f>
        <v>0.18116699999999999</v>
      </c>
      <c r="E14" s="136">
        <f t="shared" si="1"/>
        <v>1.9167000000000003E-2</v>
      </c>
    </row>
    <row r="16" spans="1:8" x14ac:dyDescent="0.2">
      <c r="A16" s="135" t="s">
        <v>88</v>
      </c>
      <c r="B16" s="137">
        <f>SUM(B6:B7)*12</f>
        <v>2832</v>
      </c>
      <c r="C16" s="137">
        <f>SUM(C6:C7)*12</f>
        <v>2832</v>
      </c>
      <c r="D16" s="137">
        <f t="shared" ref="D16:E16" si="2">SUM(D6:D7)*12</f>
        <v>2832</v>
      </c>
      <c r="E16" s="137">
        <f t="shared" si="2"/>
        <v>2832</v>
      </c>
    </row>
    <row r="17" spans="1:5" x14ac:dyDescent="0.2">
      <c r="A17" s="135" t="s">
        <v>89</v>
      </c>
      <c r="B17" s="136">
        <f>SUM(B2:B4,B9)</f>
        <v>7.9066999999999998E-2</v>
      </c>
      <c r="C17" s="136">
        <f>SUM(C2:C4,C9,C11)</f>
        <v>8.1167000000000003E-2</v>
      </c>
      <c r="D17" s="136">
        <f t="shared" ref="D17:E17" si="3">SUM(D2:D4,D9)</f>
        <v>7.9066999999999998E-2</v>
      </c>
      <c r="E17" s="136">
        <f t="shared" si="3"/>
        <v>1.7067000000000002E-2</v>
      </c>
    </row>
    <row r="21" spans="1:5" x14ac:dyDescent="0.2">
      <c r="C21" s="23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A4E2-28B0-419E-A0DA-D73B963CB82E}">
  <sheetPr codeName="Sheet6"/>
  <dimension ref="A1:G2"/>
  <sheetViews>
    <sheetView workbookViewId="0">
      <selection activeCell="I37" sqref="I37"/>
    </sheetView>
    <sheetView workbookViewId="1">
      <selection activeCell="D3" sqref="D3"/>
    </sheetView>
  </sheetViews>
  <sheetFormatPr defaultRowHeight="12.75" x14ac:dyDescent="0.2"/>
  <cols>
    <col min="1" max="1" width="10.7109375" bestFit="1" customWidth="1"/>
    <col min="2" max="2" width="14.5703125" bestFit="1" customWidth="1"/>
  </cols>
  <sheetData>
    <row r="1" spans="1:7" x14ac:dyDescent="0.2">
      <c r="A1" t="s">
        <v>47</v>
      </c>
      <c r="D1">
        <v>2024</v>
      </c>
      <c r="G1" t="s">
        <v>110</v>
      </c>
    </row>
    <row r="2" spans="1:7" x14ac:dyDescent="0.2">
      <c r="A2" t="s">
        <v>48</v>
      </c>
      <c r="D2">
        <v>2025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f0b1b9-7fbf-46f5-a2e5-cb1dab019e85" xsi:nil="true"/>
    <lcf76f155ced4ddcb4097134ff3c332f xmlns="35ff016d-3cdb-4b51-87ca-29951d602b4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4528D3EB4B9A418E15CF3B5081FACE" ma:contentTypeVersion="14" ma:contentTypeDescription="Create a new document." ma:contentTypeScope="" ma:versionID="640b6f7308c49a557153721cbefaa980">
  <xsd:schema xmlns:xsd="http://www.w3.org/2001/XMLSchema" xmlns:xs="http://www.w3.org/2001/XMLSchema" xmlns:p="http://schemas.microsoft.com/office/2006/metadata/properties" xmlns:ns2="35ff016d-3cdb-4b51-87ca-29951d602b42" xmlns:ns3="69f0b1b9-7fbf-46f5-a2e5-cb1dab019e85" targetNamespace="http://schemas.microsoft.com/office/2006/metadata/properties" ma:root="true" ma:fieldsID="1796fd6d9b1033ac065538161aa24721" ns2:_="" ns3:_="">
    <xsd:import namespace="35ff016d-3cdb-4b51-87ca-29951d602b42"/>
    <xsd:import namespace="69f0b1b9-7fbf-46f5-a2e5-cb1dab019e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f016d-3cdb-4b51-87ca-29951d602b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b2f9309-a8ab-47c5-ad99-817f00b9d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0b1b9-7fbf-46f5-a2e5-cb1dab019e8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87f1ee-29d1-46bb-ab9e-25c41a588c4f}" ma:internalName="TaxCatchAll" ma:showField="CatchAllData" ma:web="69f0b1b9-7fbf-46f5-a2e5-cb1dab019e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205C3E-EDD8-4C99-A580-D5A4A151BF45}">
  <ds:schemaRefs>
    <ds:schemaRef ds:uri="http://schemas.openxmlformats.org/package/2006/metadata/core-properties"/>
    <ds:schemaRef ds:uri="35ff016d-3cdb-4b51-87ca-29951d602b42"/>
    <ds:schemaRef ds:uri="http://www.w3.org/XML/1998/namespace"/>
    <ds:schemaRef ds:uri="69f0b1b9-7fbf-46f5-a2e5-cb1dab019e85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1EA9D0-822E-44BB-AE10-864A2EE23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2C2C38-15B2-4036-A45F-B2C22F367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ff016d-3cdb-4b51-87ca-29951d602b42"/>
    <ds:schemaRef ds:uri="69f0b1b9-7fbf-46f5-a2e5-cb1dab019e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Salaries &amp; Benefits </vt:lpstr>
      <vt:lpstr>All Costs Detail</vt:lpstr>
      <vt:lpstr>All Costs Summary</vt:lpstr>
      <vt:lpstr>Additional Analysis</vt:lpstr>
      <vt:lpstr>Benefit Rates</vt:lpstr>
      <vt:lpstr>Reference</vt:lpstr>
      <vt:lpstr>'All Costs Detail'!Print_Area</vt:lpstr>
      <vt:lpstr>'Salaries &amp; Benefits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Castro</dc:creator>
  <cp:lastModifiedBy>Kim Ayre</cp:lastModifiedBy>
  <cp:lastPrinted>2021-11-30T23:04:39Z</cp:lastPrinted>
  <dcterms:created xsi:type="dcterms:W3CDTF">2021-11-15T23:26:46Z</dcterms:created>
  <dcterms:modified xsi:type="dcterms:W3CDTF">2023-01-27T21:20:16Z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0x010100F74528D3EB4B9A418E15CF3B5081FACE</vt:lpwstr>
  </property>
  <property fmtid="{D5CDD505-2E9C-101B-9397-08002B2CF9AE}" pid="3" name="MediaServiceImageTags">
    <vt:lpwstr/>
  </property>
</Properties>
</file>